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6 Bluestar Quick Links\"/>
    </mc:Choice>
  </mc:AlternateContent>
  <xr:revisionPtr revIDLastSave="0" documentId="13_ncr:1_{F1678A10-03CF-42C4-B716-B26C3C1A8720}" xr6:coauthVersionLast="31" xr6:coauthVersionMax="31" xr10:uidLastSave="{00000000-0000-0000-0000-000000000000}"/>
  <bookViews>
    <workbookView xWindow="5265" yWindow="-30" windowWidth="17535" windowHeight="10575" firstSheet="1" activeTab="1" xr2:uid="{00000000-000D-0000-FFFF-FFFF00000000}"/>
  </bookViews>
  <sheets>
    <sheet name="GOBYS" sheetId="1" state="hidden" r:id="rId1"/>
    <sheet name="MATRIX" sheetId="5" r:id="rId2"/>
    <sheet name="Engineer" sheetId="6" r:id="rId3"/>
    <sheet name="Drafting" sheetId="2" r:id="rId4"/>
  </sheets>
  <definedNames>
    <definedName name="HourFour">#REF!</definedName>
    <definedName name="HourOne">#REF!</definedName>
    <definedName name="HourStd">#REF!</definedName>
    <definedName name="HourThree">#REF!</definedName>
    <definedName name="HourTwo">#REF!</definedName>
    <definedName name="InsulInstal">#REF!</definedName>
    <definedName name="InsulMat">#REF!</definedName>
    <definedName name="PaintInsul">#REF!</definedName>
    <definedName name="PaintNonInsul">#REF!</definedName>
    <definedName name="PipeCost">#REF!</definedName>
    <definedName name="_xlnm.Print_Area" localSheetId="3">Drafting!$B$1:$L$107</definedName>
    <definedName name="_xlnm.Print_Area" localSheetId="2">Engineer!$A$1:$F$264</definedName>
    <definedName name="_xlnm.Print_Area" localSheetId="1">MATRIX!$A$1:$E$165</definedName>
    <definedName name="_xlnm.Print_Titles" localSheetId="1">MATRIX!$12:$13</definedName>
    <definedName name="WeldDiaInch">#REF!</definedName>
    <definedName name="WorksheetTable">#REF!</definedName>
  </definedNames>
  <calcPr calcId="179017"/>
</workbook>
</file>

<file path=xl/calcChain.xml><?xml version="1.0" encoding="utf-8"?>
<calcChain xmlns="http://schemas.openxmlformats.org/spreadsheetml/2006/main">
  <c r="F74" i="2" l="1"/>
  <c r="F67" i="2"/>
  <c r="F66" i="2"/>
  <c r="F65" i="2"/>
  <c r="F35" i="2"/>
  <c r="F32" i="2"/>
  <c r="H27" i="2"/>
  <c r="F123" i="2"/>
  <c r="G123" i="2" s="1"/>
  <c r="N46" i="2"/>
  <c r="C113" i="2"/>
  <c r="C114" i="2" s="1"/>
  <c r="C115" i="2" s="1"/>
  <c r="C116" i="2" s="1"/>
  <c r="C117" i="2" s="1"/>
  <c r="C118" i="2" s="1"/>
  <c r="C112" i="2"/>
  <c r="D16" i="6"/>
  <c r="D11" i="6"/>
  <c r="G119" i="2"/>
  <c r="G118" i="2"/>
  <c r="G116" i="2"/>
  <c r="G115" i="2"/>
  <c r="G114" i="2"/>
  <c r="G113" i="2"/>
  <c r="G112" i="2"/>
  <c r="G111" i="2"/>
  <c r="G117" i="2"/>
  <c r="D246" i="6"/>
  <c r="D226" i="6"/>
  <c r="D173" i="6"/>
  <c r="D106" i="6"/>
  <c r="D50" i="6"/>
  <c r="C192" i="6"/>
  <c r="C137" i="6"/>
  <c r="D134" i="6" s="1"/>
  <c r="C120" i="6"/>
  <c r="C186" i="6" s="1"/>
  <c r="D185" i="6" s="1"/>
  <c r="C117" i="6"/>
  <c r="C116" i="6"/>
  <c r="C89" i="6"/>
  <c r="C79" i="6"/>
  <c r="C55" i="6"/>
  <c r="D54" i="6" s="1"/>
  <c r="D71" i="6"/>
  <c r="D36" i="6"/>
  <c r="D256" i="6"/>
  <c r="D251" i="6"/>
  <c r="E250" i="6" s="1"/>
  <c r="D242" i="6"/>
  <c r="C240" i="6"/>
  <c r="C238" i="6"/>
  <c r="C235" i="6"/>
  <c r="C234" i="6"/>
  <c r="C223" i="6"/>
  <c r="D222" i="6" s="1"/>
  <c r="D218" i="6"/>
  <c r="D214" i="6"/>
  <c r="D210" i="6"/>
  <c r="C208" i="6"/>
  <c r="C207" i="6"/>
  <c r="D202" i="6"/>
  <c r="D198" i="6"/>
  <c r="D194" i="6"/>
  <c r="C183" i="6"/>
  <c r="C171" i="6"/>
  <c r="D170" i="6" s="1"/>
  <c r="D165" i="6"/>
  <c r="C162" i="6"/>
  <c r="C154" i="6"/>
  <c r="D152" i="6" s="1"/>
  <c r="D148" i="6"/>
  <c r="D144" i="6"/>
  <c r="D140" i="6"/>
  <c r="D123" i="6"/>
  <c r="C121" i="6"/>
  <c r="C104" i="6"/>
  <c r="C103" i="6"/>
  <c r="C102" i="6"/>
  <c r="C101" i="6"/>
  <c r="C96" i="6"/>
  <c r="D92" i="6" s="1"/>
  <c r="C87" i="6"/>
  <c r="C82" i="6"/>
  <c r="D67" i="6"/>
  <c r="C60" i="6"/>
  <c r="C47" i="6"/>
  <c r="D42" i="6"/>
  <c r="D31" i="6"/>
  <c r="D26" i="6"/>
  <c r="C24" i="6"/>
  <c r="F126" i="2" l="1"/>
  <c r="G126" i="2" s="1"/>
  <c r="G127" i="2" s="1"/>
  <c r="P42" i="2" s="1"/>
  <c r="C48" i="6"/>
  <c r="D46" i="6" s="1"/>
  <c r="D115" i="6"/>
  <c r="D189" i="6"/>
  <c r="D22" i="6"/>
  <c r="C61" i="6"/>
  <c r="D85" i="6"/>
  <c r="D119" i="6"/>
  <c r="C112" i="6"/>
  <c r="C179" i="6" s="1"/>
  <c r="D178" i="6" s="1"/>
  <c r="D63" i="6"/>
  <c r="C163" i="6"/>
  <c r="D231" i="6"/>
  <c r="E230" i="6" s="1"/>
  <c r="D100" i="6"/>
  <c r="D205" i="6"/>
  <c r="D78" i="6"/>
  <c r="D237" i="6"/>
  <c r="F100" i="2"/>
  <c r="E10" i="6" l="1"/>
  <c r="D181" i="6"/>
  <c r="E177" i="6" s="1"/>
  <c r="C113" i="6"/>
  <c r="D59" i="6"/>
  <c r="D160" i="6"/>
  <c r="C8" i="2"/>
  <c r="E58" i="6" l="1"/>
  <c r="D111" i="6"/>
  <c r="E110" i="6" s="1"/>
  <c r="G35" i="2"/>
  <c r="P30" i="2" s="1"/>
  <c r="S30" i="2" s="1"/>
  <c r="G20" i="2"/>
  <c r="G21" i="2"/>
  <c r="G23" i="2"/>
  <c r="G24" i="2"/>
  <c r="G26" i="2"/>
  <c r="G27" i="2"/>
  <c r="G29" i="2"/>
  <c r="G30" i="2"/>
  <c r="G31" i="2"/>
  <c r="G32" i="2"/>
  <c r="G36" i="2"/>
  <c r="P31" i="2" s="1"/>
  <c r="S31" i="2" s="1"/>
  <c r="G39" i="2"/>
  <c r="G41" i="2"/>
  <c r="G42" i="2"/>
  <c r="G43" i="2"/>
  <c r="G44" i="2"/>
  <c r="G45" i="2"/>
  <c r="G46" i="2"/>
  <c r="G48" i="2"/>
  <c r="G49" i="2"/>
  <c r="G51" i="2"/>
  <c r="G54" i="2"/>
  <c r="G55" i="2"/>
  <c r="G56" i="2"/>
  <c r="G58" i="2"/>
  <c r="G61" i="2"/>
  <c r="G62" i="2"/>
  <c r="G65" i="2"/>
  <c r="P22" i="2" s="1"/>
  <c r="G66" i="2"/>
  <c r="G67" i="2"/>
  <c r="P24" i="2" s="1"/>
  <c r="S24" i="2" s="1"/>
  <c r="G71" i="2"/>
  <c r="G72" i="2"/>
  <c r="G74" i="2"/>
  <c r="P44" i="2" s="1"/>
  <c r="S44" i="2" s="1"/>
  <c r="G75" i="2"/>
  <c r="G76" i="2"/>
  <c r="P45" i="2" s="1"/>
  <c r="S45" i="2" s="1"/>
  <c r="G77" i="2"/>
  <c r="G84" i="2"/>
  <c r="G85" i="2"/>
  <c r="P37" i="2" s="1"/>
  <c r="S37" i="2" s="1"/>
  <c r="G86" i="2"/>
  <c r="P39" i="2" s="1"/>
  <c r="G89" i="2"/>
  <c r="G90" i="2"/>
  <c r="P38" i="2" s="1"/>
  <c r="S38" i="2" s="1"/>
  <c r="G93" i="2"/>
  <c r="G94" i="2"/>
  <c r="G97" i="2"/>
  <c r="G100" i="2"/>
  <c r="P25" i="2" s="1"/>
  <c r="S25" i="2" s="1"/>
  <c r="G101" i="2"/>
  <c r="P26" i="2" s="1"/>
  <c r="S26" i="2" s="1"/>
  <c r="G102" i="2"/>
  <c r="P27" i="2" s="1"/>
  <c r="S27" i="2" s="1"/>
  <c r="S43" i="2"/>
  <c r="S42" i="2"/>
  <c r="S41" i="2"/>
  <c r="S40" i="2"/>
  <c r="S39" i="2"/>
  <c r="P46" i="2" l="1"/>
  <c r="S46" i="2" s="1"/>
  <c r="P20" i="2"/>
  <c r="D261" i="6"/>
  <c r="P34" i="2"/>
  <c r="S34" i="2" s="1"/>
  <c r="P35" i="2"/>
  <c r="S35" i="2" s="1"/>
  <c r="F105" i="2"/>
  <c r="P21" i="2"/>
  <c r="S21" i="2" s="1"/>
  <c r="P36" i="2"/>
  <c r="S36" i="2" s="1"/>
  <c r="P23" i="2"/>
  <c r="S23" i="2" s="1"/>
  <c r="S20" i="2"/>
  <c r="P28" i="2"/>
  <c r="S28" i="2" s="1"/>
  <c r="P33" i="2"/>
  <c r="S33" i="2" s="1"/>
  <c r="P32" i="2"/>
  <c r="S32" i="2" s="1"/>
  <c r="F70" i="2"/>
  <c r="G70" i="2" s="1"/>
  <c r="P29" i="2"/>
  <c r="S29" i="2" s="1"/>
  <c r="S22" i="2"/>
  <c r="G105" i="2" l="1"/>
  <c r="G106" i="2" s="1"/>
  <c r="G79" i="2"/>
  <c r="P19" i="2" l="1"/>
  <c r="P47" i="2"/>
  <c r="D262" i="6" s="1"/>
  <c r="D263" i="6" s="1"/>
  <c r="S47" i="2" l="1"/>
  <c r="C264" i="6"/>
  <c r="S19" i="2"/>
</calcChain>
</file>

<file path=xl/sharedStrings.xml><?xml version="1.0" encoding="utf-8"?>
<sst xmlns="http://schemas.openxmlformats.org/spreadsheetml/2006/main" count="990" uniqueCount="545">
  <si>
    <t>GO-BY'S</t>
  </si>
  <si>
    <t>PFD</t>
  </si>
  <si>
    <t>DWG</t>
  </si>
  <si>
    <t>HRS</t>
  </si>
  <si>
    <t>PP</t>
  </si>
  <si>
    <t>PID</t>
  </si>
  <si>
    <t>GA-PLAN</t>
  </si>
  <si>
    <t>GA-SECT</t>
  </si>
  <si>
    <t>GA-ISO</t>
  </si>
  <si>
    <t>ISOMETRIC</t>
  </si>
  <si>
    <t>PLOT PLAN</t>
  </si>
  <si>
    <t>QTY</t>
  </si>
  <si>
    <t>KEY PLAN</t>
  </si>
  <si>
    <t>HRS/</t>
  </si>
  <si>
    <t>GA-FAB PKG PLAN</t>
  </si>
  <si>
    <t>GA-FAB PKG SECT</t>
  </si>
  <si>
    <t>GA-FAB PKG ISO</t>
  </si>
  <si>
    <t>COVER PAGE</t>
  </si>
  <si>
    <t>DWG INDEX</t>
  </si>
  <si>
    <t>MISC</t>
  </si>
  <si>
    <t>EQUIP VENDOR CHK</t>
  </si>
  <si>
    <t>Civil Dwgs's</t>
  </si>
  <si>
    <t>Pkg. Steel Dwgs's</t>
  </si>
  <si>
    <t>Pkg. Steel Sect</t>
  </si>
  <si>
    <t>TOTAL STRUCTURAL HRS</t>
  </si>
  <si>
    <t>Struct Steel Dwg's</t>
  </si>
  <si>
    <t>Architectural Dwg's</t>
  </si>
  <si>
    <t># of lines/P&amp;ID=6 X # of Iso/Line=2.5</t>
  </si>
  <si>
    <t>DESCRIPTION</t>
  </si>
  <si>
    <t>Supervision</t>
  </si>
  <si>
    <t>Piping Lead</t>
  </si>
  <si>
    <t>Structural Lead</t>
  </si>
  <si>
    <t>Piping Modelling</t>
  </si>
  <si>
    <t>Equipment Modelling</t>
  </si>
  <si>
    <t>Structural Modeling</t>
  </si>
  <si>
    <t>4hrs/# of dwgs</t>
  </si>
  <si>
    <t>3hrs/# of dwgs</t>
  </si>
  <si>
    <t>CHECKING ISO'S</t>
  </si>
  <si>
    <t>FIELD TRIPS</t>
  </si>
  <si>
    <t>STRUCTURAL ESTIMATE</t>
  </si>
  <si>
    <t>PIPING ESTIMATE</t>
  </si>
  <si>
    <t>P&amp;ID (Demo)</t>
  </si>
  <si>
    <t>P&amp;ID (Existing)</t>
  </si>
  <si>
    <t>P&amp;ID (New)</t>
  </si>
  <si>
    <t>GA (Demo)</t>
  </si>
  <si>
    <t>GA-PLAN (New)</t>
  </si>
  <si>
    <t>GA-PLAN (Existing)</t>
  </si>
  <si>
    <t>GA-SECT (New)</t>
  </si>
  <si>
    <t>GA-SECT (Existing)</t>
  </si>
  <si>
    <t>GA-ISOVIEW (New)</t>
  </si>
  <si>
    <t>GA-ISOVIEW (Existing)</t>
  </si>
  <si>
    <t>ISOMETRICS (New)</t>
  </si>
  <si>
    <t>ISO-FAB PKG</t>
  </si>
  <si>
    <t>TOTAL DRAFTING HOURS:</t>
  </si>
  <si>
    <t>COMMENTS</t>
  </si>
  <si>
    <t>PROJECT MOVIE</t>
  </si>
  <si>
    <t>P&amp;ID (As-Built)</t>
  </si>
  <si>
    <t>Meetings</t>
  </si>
  <si>
    <t>Code</t>
  </si>
  <si>
    <t>0 0 1</t>
  </si>
  <si>
    <t>0 0 2</t>
  </si>
  <si>
    <t>0 0 3</t>
  </si>
  <si>
    <t>Field Trip</t>
  </si>
  <si>
    <t>0 2 0</t>
  </si>
  <si>
    <t>0 2 1</t>
  </si>
  <si>
    <t>Checking PFD/P&amp;ID/PLOT</t>
  </si>
  <si>
    <t>Checking GA's</t>
  </si>
  <si>
    <t>0 2 2</t>
  </si>
  <si>
    <t>Checking Iso's</t>
  </si>
  <si>
    <t xml:space="preserve">0 3 0 </t>
  </si>
  <si>
    <t>0 4 0</t>
  </si>
  <si>
    <t>Checking Civil</t>
  </si>
  <si>
    <t>0 5 0</t>
  </si>
  <si>
    <t>Checking Arch</t>
  </si>
  <si>
    <t>1 0 0</t>
  </si>
  <si>
    <t>1 5 0</t>
  </si>
  <si>
    <t>PFD/P&amp;ID</t>
  </si>
  <si>
    <t>2 0 0</t>
  </si>
  <si>
    <t>3D Model (Piping)</t>
  </si>
  <si>
    <t>3D Model (Equipment)</t>
  </si>
  <si>
    <t>2 1 0</t>
  </si>
  <si>
    <t>2 2 0</t>
  </si>
  <si>
    <t>Piping GA's/Sects/Isoviews</t>
  </si>
  <si>
    <t>2 3 0</t>
  </si>
  <si>
    <t>Piping Isometrics</t>
  </si>
  <si>
    <t>2 5 0</t>
  </si>
  <si>
    <t>Pipeline Route Maps</t>
  </si>
  <si>
    <t>3 0 0</t>
  </si>
  <si>
    <t>3D Model (Structural)</t>
  </si>
  <si>
    <t>3 2 0</t>
  </si>
  <si>
    <t>Struct GA's/Sects/Isoviews</t>
  </si>
  <si>
    <t>4 0 0</t>
  </si>
  <si>
    <t>3D Model (Civil)</t>
  </si>
  <si>
    <t>4 2 0</t>
  </si>
  <si>
    <t>Civil GA's/Sects/Isoviews</t>
  </si>
  <si>
    <t>5 0 0</t>
  </si>
  <si>
    <t>3D Model (Arch)</t>
  </si>
  <si>
    <t>5 2 0</t>
  </si>
  <si>
    <t>Arch GA's/Sects/Isoviews</t>
  </si>
  <si>
    <t>6 0 0</t>
  </si>
  <si>
    <t>Equipment Drawings to Vendor</t>
  </si>
  <si>
    <t xml:space="preserve">7 0 0 </t>
  </si>
  <si>
    <t>Electrical Drawings</t>
  </si>
  <si>
    <t xml:space="preserve">8 0 0 </t>
  </si>
  <si>
    <t>Standard Drawings</t>
  </si>
  <si>
    <t>9 0 0</t>
  </si>
  <si>
    <t>BOM's</t>
  </si>
  <si>
    <t>9 1 0</t>
  </si>
  <si>
    <t>Project Animation</t>
  </si>
  <si>
    <t>9 2 0</t>
  </si>
  <si>
    <t>0 3 0</t>
  </si>
  <si>
    <t>2 Hours Once a week</t>
  </si>
  <si>
    <t># of Wks</t>
  </si>
  <si>
    <t xml:space="preserve">1 5 0 </t>
  </si>
  <si>
    <t>Civil Modeling</t>
  </si>
  <si>
    <t>Arch Modeling</t>
  </si>
  <si>
    <t>CHECKING P&amp;ID/Plot</t>
  </si>
  <si>
    <t>CHECKING GA's</t>
  </si>
  <si>
    <t>1hrs/# of dwgs</t>
  </si>
  <si>
    <t>Checking Struct</t>
  </si>
  <si>
    <t>2hrs/# of dwgs</t>
  </si>
  <si>
    <t>IFH and 2nd Model Review :</t>
  </si>
  <si>
    <t>3rd Model Review :</t>
  </si>
  <si>
    <t>IFC :</t>
  </si>
  <si>
    <t>IFR and 1st Model Review :</t>
  </si>
  <si>
    <t>%</t>
  </si>
  <si>
    <t>Project Start :</t>
  </si>
  <si>
    <t>Project End :</t>
  </si>
  <si>
    <t>Project Milestone Dates</t>
  </si>
  <si>
    <t>IFB :</t>
  </si>
  <si>
    <t>Actual</t>
  </si>
  <si>
    <t>Left</t>
  </si>
  <si>
    <t>1hr/# of Isometrics</t>
  </si>
  <si>
    <t>MODELLING</t>
  </si>
  <si>
    <t>2ND DELIVERABLES</t>
  </si>
  <si>
    <t>1ST DELIVERABLES</t>
  </si>
  <si>
    <t>3RD DELIVERABLES (SHOP FABRICATION PACKAGES)</t>
  </si>
  <si>
    <t>EQUIPMENT DEVELOPMENT</t>
  </si>
  <si>
    <t>PIPING CHECKING</t>
  </si>
  <si>
    <t>Project Description</t>
  </si>
  <si>
    <t>SUPERVISION</t>
  </si>
  <si>
    <t>TOTAL PIPING HOURS</t>
  </si>
  <si>
    <t>2ND DELIVERABLES (SHOP FABRICATION PACKAGES)</t>
  </si>
  <si>
    <t>3RD DELIVERABLES</t>
  </si>
  <si>
    <t>STRUCTURAL CHECKING</t>
  </si>
  <si>
    <t>5 hrs / piece of Equipment</t>
  </si>
  <si>
    <t>2hr/# of dwgs</t>
  </si>
  <si>
    <t>Hazop/Review/Client</t>
  </si>
  <si>
    <t>10 hrs / Meeting</t>
  </si>
  <si>
    <t>10% of Total Struct/Civil Hours</t>
  </si>
  <si>
    <t>PRM's / ALIGN.SHTS</t>
  </si>
  <si>
    <t>10 Hrs / PRM &amp; GA</t>
  </si>
  <si>
    <t>Bluestar Drafting Work Breakdown Structure</t>
  </si>
  <si>
    <t>BWBS</t>
  </si>
  <si>
    <t>As-Building</t>
  </si>
  <si>
    <t>Document Control</t>
  </si>
  <si>
    <t>Line List</t>
  </si>
  <si>
    <t>PFD (Existing)</t>
  </si>
  <si>
    <t>PFD (New)</t>
  </si>
  <si>
    <t>HAZOP</t>
  </si>
  <si>
    <t>Construction Support</t>
  </si>
  <si>
    <t>Contingency</t>
  </si>
  <si>
    <t>TOTAL HOURS</t>
  </si>
  <si>
    <t>DRAFTING MANHOURS</t>
  </si>
  <si>
    <t>TOTAL COST</t>
  </si>
  <si>
    <t>5% of total hours</t>
  </si>
  <si>
    <t>GA-BID DWG</t>
  </si>
  <si>
    <t>ISOMETRICS (Existing)</t>
  </si>
  <si>
    <t>Bluestar</t>
  </si>
  <si>
    <t>X</t>
  </si>
  <si>
    <t>Notes:
1) The above list of engineering activities/deliverables is not meant to be exhaustive, but to clarify any areas of potential overlap
2) Any additional activities must be verified and approved by Client</t>
  </si>
  <si>
    <t>Required</t>
  </si>
  <si>
    <r>
      <rPr>
        <sz val="9"/>
        <color theme="0"/>
        <rFont val="Arial"/>
        <family val="2"/>
      </rPr>
      <t>PROJECT MANAGEMENT</t>
    </r>
  </si>
  <si>
    <r>
      <rPr>
        <sz val="9"/>
        <rFont val="Arial"/>
        <family val="2"/>
      </rPr>
      <t>DBM</t>
    </r>
  </si>
  <si>
    <r>
      <rPr>
        <sz val="9"/>
        <rFont val="Arial"/>
        <family val="2"/>
      </rPr>
      <t>AFE Estimate</t>
    </r>
  </si>
  <si>
    <r>
      <rPr>
        <sz val="9"/>
        <rFont val="Arial"/>
        <family val="2"/>
      </rPr>
      <t>Schedule</t>
    </r>
  </si>
  <si>
    <r>
      <rPr>
        <sz val="9"/>
        <rFont val="Arial"/>
        <family val="2"/>
      </rPr>
      <t>Cost Reporting &amp; Forecasts</t>
    </r>
  </si>
  <si>
    <r>
      <rPr>
        <sz val="9"/>
        <color theme="0"/>
        <rFont val="Arial"/>
        <family val="2"/>
      </rPr>
      <t>PROCUREMENT</t>
    </r>
  </si>
  <si>
    <r>
      <rPr>
        <sz val="9"/>
        <rFont val="Arial"/>
        <family val="2"/>
      </rPr>
      <t>Technical Bid Evaluation</t>
    </r>
  </si>
  <si>
    <r>
      <rPr>
        <sz val="9"/>
        <rFont val="Arial"/>
        <family val="2"/>
      </rPr>
      <t>Commercial Bid Evaluation</t>
    </r>
  </si>
  <si>
    <r>
      <rPr>
        <sz val="9"/>
        <rFont val="Arial"/>
        <family val="2"/>
      </rPr>
      <t>Vendor Document Review</t>
    </r>
  </si>
  <si>
    <r>
      <rPr>
        <sz val="9"/>
        <rFont val="Arial"/>
        <family val="2"/>
      </rPr>
      <t>Material Expediting</t>
    </r>
  </si>
  <si>
    <r>
      <rPr>
        <sz val="9"/>
        <rFont val="Arial"/>
        <family val="2"/>
      </rPr>
      <t>Data Manuals</t>
    </r>
  </si>
  <si>
    <r>
      <rPr>
        <sz val="9"/>
        <rFont val="Arial"/>
        <family val="2"/>
      </rPr>
      <t>Land Acquisition</t>
    </r>
  </si>
  <si>
    <r>
      <rPr>
        <sz val="9"/>
        <rFont val="Arial"/>
        <family val="2"/>
      </rPr>
      <t>Regulatory Permits &amp; Approvals</t>
    </r>
  </si>
  <si>
    <t>D56 Notification Letter</t>
  </si>
  <si>
    <r>
      <rPr>
        <sz val="9"/>
        <rFont val="Arial"/>
        <family val="2"/>
      </rPr>
      <t>Bends List</t>
    </r>
  </si>
  <si>
    <r>
      <rPr>
        <sz val="9"/>
        <rFont val="Arial"/>
        <family val="2"/>
      </rPr>
      <t>Drawing Index</t>
    </r>
  </si>
  <si>
    <r>
      <rPr>
        <sz val="9"/>
        <rFont val="Arial"/>
        <family val="2"/>
      </rPr>
      <t>X</t>
    </r>
  </si>
  <si>
    <t>YES</t>
  </si>
  <si>
    <t>Plot Plan</t>
  </si>
  <si>
    <r>
      <rPr>
        <sz val="9"/>
        <rFont val="Arial"/>
        <family val="2"/>
      </rPr>
      <t>PFD</t>
    </r>
  </si>
  <si>
    <r>
      <rPr>
        <sz val="9"/>
        <rFont val="Arial"/>
        <family val="2"/>
      </rPr>
      <t>P&amp;ID</t>
    </r>
  </si>
  <si>
    <t>Bill of Materials (BOM)</t>
  </si>
  <si>
    <r>
      <rPr>
        <sz val="9"/>
        <rFont val="Arial"/>
        <family val="2"/>
      </rPr>
      <t>Equipment List</t>
    </r>
  </si>
  <si>
    <r>
      <rPr>
        <sz val="9"/>
        <rFont val="Arial"/>
        <family val="2"/>
      </rPr>
      <t>Equipment Data Sheets</t>
    </r>
  </si>
  <si>
    <r>
      <rPr>
        <sz val="9"/>
        <rFont val="Arial"/>
        <family val="2"/>
      </rPr>
      <t>Manual Valve List</t>
    </r>
  </si>
  <si>
    <r>
      <rPr>
        <sz val="9"/>
        <rFont val="Arial"/>
        <family val="2"/>
      </rPr>
      <t>Piping Stress Analysis</t>
    </r>
  </si>
  <si>
    <r>
      <rPr>
        <sz val="9"/>
        <rFont val="Arial"/>
        <family val="2"/>
      </rPr>
      <t>Pipe Support Drawings</t>
    </r>
  </si>
  <si>
    <r>
      <rPr>
        <sz val="9"/>
        <rFont val="Arial"/>
        <family val="2"/>
      </rPr>
      <t>Demolition Drawings</t>
    </r>
  </si>
  <si>
    <r>
      <rPr>
        <sz val="9"/>
        <rFont val="Arial"/>
        <family val="2"/>
      </rPr>
      <t>As-Builts</t>
    </r>
  </si>
  <si>
    <r>
      <rPr>
        <sz val="9"/>
        <color theme="0"/>
        <rFont val="Arial"/>
        <family val="2"/>
      </rPr>
      <t>Civil / Structural</t>
    </r>
  </si>
  <si>
    <r>
      <rPr>
        <sz val="9"/>
        <rFont val="Arial"/>
        <family val="2"/>
      </rPr>
      <t>Piling &amp; Foundation drawings</t>
    </r>
  </si>
  <si>
    <r>
      <rPr>
        <sz val="9"/>
        <rFont val="Arial"/>
        <family val="2"/>
      </rPr>
      <t>Grade &amp; Finished Grade drawings</t>
    </r>
  </si>
  <si>
    <r>
      <rPr>
        <sz val="9"/>
        <rFont val="Arial"/>
        <family val="2"/>
      </rPr>
      <t>Road design &amp; drawings</t>
    </r>
  </si>
  <si>
    <r>
      <rPr>
        <sz val="9"/>
        <color theme="0"/>
        <rFont val="Arial"/>
        <family val="2"/>
      </rPr>
      <t>Electrical</t>
    </r>
  </si>
  <si>
    <r>
      <rPr>
        <sz val="9"/>
        <rFont val="Arial"/>
        <family val="2"/>
      </rPr>
      <t>Electrical Plot Plan / Cable Layout</t>
    </r>
  </si>
  <si>
    <r>
      <rPr>
        <sz val="9"/>
        <rFont val="Arial"/>
        <family val="2"/>
      </rPr>
      <t>Area Classification</t>
    </r>
  </si>
  <si>
    <r>
      <rPr>
        <sz val="9"/>
        <rFont val="Arial"/>
        <family val="2"/>
      </rPr>
      <t>Grounding Layout</t>
    </r>
  </si>
  <si>
    <r>
      <rPr>
        <sz val="9"/>
        <rFont val="Arial"/>
        <family val="2"/>
      </rPr>
      <t>Control Panel Layout</t>
    </r>
  </si>
  <si>
    <r>
      <rPr>
        <sz val="9"/>
        <rFont val="Arial"/>
        <family val="2"/>
      </rPr>
      <t>MCC Building Layout</t>
    </r>
  </si>
  <si>
    <r>
      <rPr>
        <sz val="9"/>
        <rFont val="Arial"/>
        <family val="2"/>
      </rPr>
      <t>MCC Elevation Drawings</t>
    </r>
  </si>
  <si>
    <r>
      <rPr>
        <sz val="9"/>
        <rFont val="Arial"/>
        <family val="2"/>
      </rPr>
      <t>Switchgear Elevation Drawings</t>
    </r>
  </si>
  <si>
    <r>
      <rPr>
        <sz val="9"/>
        <rFont val="Arial"/>
        <family val="2"/>
      </rPr>
      <t>4160V Single Line Diagrams</t>
    </r>
  </si>
  <si>
    <r>
      <rPr>
        <sz val="9"/>
        <rFont val="Arial"/>
        <family val="2"/>
      </rPr>
      <t>4160V Control Schematics</t>
    </r>
  </si>
  <si>
    <r>
      <rPr>
        <sz val="9"/>
        <rFont val="Arial"/>
        <family val="2"/>
      </rPr>
      <t>480V Single Line Diagrams</t>
    </r>
  </si>
  <si>
    <r>
      <rPr>
        <sz val="9"/>
        <rFont val="Arial"/>
        <family val="2"/>
      </rPr>
      <t>480V Control Schematics</t>
    </r>
  </si>
  <si>
    <r>
      <rPr>
        <sz val="9"/>
        <rFont val="Arial"/>
        <family val="2"/>
      </rPr>
      <t>120V Control Schematics</t>
    </r>
  </si>
  <si>
    <r>
      <rPr>
        <sz val="9"/>
        <rFont val="Arial"/>
        <family val="2"/>
      </rPr>
      <t>UPS Schematic</t>
    </r>
  </si>
  <si>
    <r>
      <rPr>
        <sz val="9"/>
        <rFont val="Arial"/>
        <family val="2"/>
      </rPr>
      <t>Conduit/Cable Schedule</t>
    </r>
  </si>
  <si>
    <r>
      <rPr>
        <sz val="9"/>
        <rFont val="Arial"/>
        <family val="2"/>
      </rPr>
      <t>Heat Trace Schedule</t>
    </r>
  </si>
  <si>
    <r>
      <rPr>
        <sz val="9"/>
        <rFont val="Arial"/>
        <family val="2"/>
      </rPr>
      <t>Junction Box Details</t>
    </r>
  </si>
  <si>
    <r>
      <rPr>
        <sz val="9"/>
        <rFont val="Arial"/>
        <family val="2"/>
      </rPr>
      <t>Electrical Data Sheets</t>
    </r>
  </si>
  <si>
    <r>
      <rPr>
        <sz val="9"/>
        <rFont val="Arial"/>
        <family val="2"/>
      </rPr>
      <t>Electrical Installation Details</t>
    </r>
  </si>
  <si>
    <r>
      <rPr>
        <sz val="9"/>
        <rFont val="Arial"/>
        <family val="2"/>
      </rPr>
      <t>Coordination / Short Circuit / Arc Flash Study</t>
    </r>
  </si>
  <si>
    <r>
      <rPr>
        <sz val="9"/>
        <rFont val="Arial"/>
        <family val="2"/>
      </rPr>
      <t>Electrical Load / Sizing Calculations</t>
    </r>
  </si>
  <si>
    <r>
      <rPr>
        <sz val="9"/>
        <color theme="0"/>
        <rFont val="Arial"/>
        <family val="2"/>
      </rPr>
      <t>Instrumentation &amp; Control</t>
    </r>
  </si>
  <si>
    <r>
      <rPr>
        <sz val="9"/>
        <rFont val="Arial"/>
        <family val="2"/>
      </rPr>
      <t>Instrument Sizing Calcs</t>
    </r>
  </si>
  <si>
    <r>
      <rPr>
        <sz val="9"/>
        <rFont val="Arial"/>
        <family val="2"/>
      </rPr>
      <t>Instrument Data Sheets</t>
    </r>
  </si>
  <si>
    <r>
      <rPr>
        <sz val="9"/>
        <rFont val="Arial"/>
        <family val="2"/>
      </rPr>
      <t>Instrument Index</t>
    </r>
  </si>
  <si>
    <r>
      <rPr>
        <sz val="9"/>
        <rFont val="Arial"/>
        <family val="2"/>
      </rPr>
      <t>Control Narrative</t>
    </r>
  </si>
  <si>
    <r>
      <rPr>
        <sz val="9"/>
        <rFont val="Arial"/>
        <family val="2"/>
      </rPr>
      <t>Shutdown Key</t>
    </r>
  </si>
  <si>
    <r>
      <rPr>
        <sz val="9"/>
        <rFont val="Arial"/>
        <family val="2"/>
      </rPr>
      <t>24VDC Distribution</t>
    </r>
  </si>
  <si>
    <r>
      <rPr>
        <sz val="9"/>
        <rFont val="Arial"/>
        <family val="2"/>
      </rPr>
      <t>24V Control Schematics</t>
    </r>
  </si>
  <si>
    <r>
      <rPr>
        <sz val="9"/>
        <rFont val="Arial"/>
        <family val="2"/>
      </rPr>
      <t>I/O Schematics</t>
    </r>
  </si>
  <si>
    <r>
      <rPr>
        <sz val="9"/>
        <rFont val="Arial"/>
        <family val="2"/>
      </rPr>
      <t>Control System Architecture</t>
    </r>
  </si>
  <si>
    <r>
      <rPr>
        <sz val="9"/>
        <color theme="0"/>
        <rFont val="Arial"/>
        <family val="2"/>
      </rPr>
      <t>PROGRAMMING</t>
    </r>
  </si>
  <si>
    <r>
      <rPr>
        <sz val="9"/>
        <rFont val="Arial"/>
        <family val="2"/>
      </rPr>
      <t>HMI</t>
    </r>
  </si>
  <si>
    <r>
      <rPr>
        <sz val="9"/>
        <rFont val="Arial"/>
        <family val="2"/>
      </rPr>
      <t>PLC</t>
    </r>
  </si>
  <si>
    <r>
      <rPr>
        <sz val="9"/>
        <rFont val="Arial"/>
        <family val="2"/>
      </rPr>
      <t>OMNI</t>
    </r>
  </si>
  <si>
    <r>
      <rPr>
        <sz val="9"/>
        <rFont val="Arial"/>
        <family val="2"/>
      </rPr>
      <t>SCADA</t>
    </r>
  </si>
  <si>
    <t>ABSA Application</t>
  </si>
  <si>
    <t>General Arrangements</t>
  </si>
  <si>
    <t>Checking Structural</t>
  </si>
  <si>
    <t>Plot plan/Key Plan</t>
  </si>
  <si>
    <t>AER License Application and Audit Book</t>
  </si>
  <si>
    <t>Date:</t>
  </si>
  <si>
    <t xml:space="preserve">Rev: </t>
  </si>
  <si>
    <t>PROJECT ENGINEERING - DETAILED ESTIMATE</t>
  </si>
  <si>
    <t>Estimated Man-hours</t>
  </si>
  <si>
    <t>Total</t>
  </si>
  <si>
    <t>Preliminary DBM</t>
  </si>
  <si>
    <t>Hours</t>
  </si>
  <si>
    <t xml:space="preserve">- DBM Initiation </t>
  </si>
  <si>
    <t>- Complete Project Initiation Form</t>
  </si>
  <si>
    <t>- Review and Mark up</t>
  </si>
  <si>
    <r>
      <t>- Class 4 Estimate (</t>
    </r>
    <r>
      <rPr>
        <sz val="11"/>
        <color rgb="FF0000FF"/>
        <rFont val="Calibri"/>
        <family val="2"/>
      </rPr>
      <t xml:space="preserve">± </t>
    </r>
    <r>
      <rPr>
        <sz val="11"/>
        <color rgb="FF0000FF"/>
        <rFont val="Arial"/>
        <family val="2"/>
      </rPr>
      <t>50%-75%)</t>
    </r>
  </si>
  <si>
    <t>Preliminary Calculations</t>
  </si>
  <si>
    <t xml:space="preserve">- Equipment and Pipeline Recommendation </t>
  </si>
  <si>
    <t>Simulation and Modeling</t>
  </si>
  <si>
    <t>- Process Simulations</t>
  </si>
  <si>
    <t>Class 3 AFE Cost Estimate</t>
  </si>
  <si>
    <t>- Calculations</t>
  </si>
  <si>
    <t>Preliminary Hydraulics</t>
  </si>
  <si>
    <t>Preliminary PFD/ Schematic Creation</t>
  </si>
  <si>
    <t xml:space="preserve"> -Initiate PFD/plot plan</t>
  </si>
  <si>
    <t>Preliminary Procurement</t>
  </si>
  <si>
    <t>Preliminary Regulatory</t>
  </si>
  <si>
    <t>Preliminary Meeting</t>
  </si>
  <si>
    <t xml:space="preserve">Preliminary Regulatory </t>
  </si>
  <si>
    <t>- Establish regulatory requirements for project</t>
  </si>
  <si>
    <t>- Project Scoping Meeting/ Discussion /MoM</t>
  </si>
  <si>
    <t>4 people, 4hr/week/person for one month (includes phone discussions)</t>
  </si>
  <si>
    <t>IFR DBM Update</t>
  </si>
  <si>
    <t>- DBM Review</t>
  </si>
  <si>
    <t>IFR Class 3 AFE Cost Estimate</t>
  </si>
  <si>
    <t>- Estimate Internal Review/ Mark Up</t>
  </si>
  <si>
    <t>Project Schedule Creation</t>
  </si>
  <si>
    <t>- Internal Schedule Review / Mark up</t>
  </si>
  <si>
    <t>Procurement - Long Lead Items</t>
  </si>
  <si>
    <t>- Prepare Purchase Requisition/ Order</t>
  </si>
  <si>
    <t>IFR P&amp;ID</t>
  </si>
  <si>
    <t>- Project Site Visit</t>
  </si>
  <si>
    <t>- Initiate IFI P&amp;ID Drafting</t>
  </si>
  <si>
    <t>- Internal IFR Review</t>
  </si>
  <si>
    <t xml:space="preserve">- Client Drawings Review Meeting </t>
  </si>
  <si>
    <t xml:space="preserve">4 people, 8hr </t>
  </si>
  <si>
    <t>- Issue Drawings To Client</t>
  </si>
  <si>
    <t>Document control</t>
  </si>
  <si>
    <t>IFR Model</t>
  </si>
  <si>
    <t>- Initiate Drafting IFR</t>
  </si>
  <si>
    <t>4 people, 4 hours</t>
  </si>
  <si>
    <t>- Client Model Review Meeting</t>
  </si>
  <si>
    <t>- Issue Model To Client</t>
  </si>
  <si>
    <t xml:space="preserve">- HAZOP Checklist Creation </t>
  </si>
  <si>
    <t>- HAZOP Drawing Package Creation (IFH)</t>
  </si>
  <si>
    <t xml:space="preserve">- HAZOP Document Creation </t>
  </si>
  <si>
    <t>- HAZOP Meeting</t>
  </si>
  <si>
    <t>4 people, 8 hrs</t>
  </si>
  <si>
    <t>- HAZOP 3rd Party Services</t>
  </si>
  <si>
    <t>Progress Meeting</t>
  </si>
  <si>
    <t>- Weekly project Meeting/ MoM</t>
  </si>
  <si>
    <t>4 people, 2hr weekly for two months</t>
  </si>
  <si>
    <t>- Review Meeting</t>
  </si>
  <si>
    <t>2 people, 8hr per meeting for 4 meetings</t>
  </si>
  <si>
    <t>- Biweekly project Meeting with vendor</t>
  </si>
  <si>
    <t>2 people, 1hr weekly for 12 months</t>
  </si>
  <si>
    <t>- Shop visit to vendor facility</t>
  </si>
  <si>
    <t>2 people, 8hr per meeting for 3 visits</t>
  </si>
  <si>
    <t xml:space="preserve">IFB DBM </t>
  </si>
  <si>
    <t>- Updated DBM with HAZOP Comments</t>
  </si>
  <si>
    <t>IFB Class 2 AFE Cost Estimate</t>
  </si>
  <si>
    <t>- Update Estimate - Class 2 (±10%-20%)</t>
  </si>
  <si>
    <t>IFB Project Schedule</t>
  </si>
  <si>
    <t>- Update Schedule with HAZOP Comments</t>
  </si>
  <si>
    <t>- Internal Estimate Review/ Mark Ups</t>
  </si>
  <si>
    <t>IFB Procurement</t>
  </si>
  <si>
    <t>- Prepare Mechanical construction Bid Doc</t>
  </si>
  <si>
    <t>- Prepare Equipment RFQ</t>
  </si>
  <si>
    <t xml:space="preserve">IFB P&amp;ID </t>
  </si>
  <si>
    <t>- Prepare Materials RFQ</t>
  </si>
  <si>
    <t xml:space="preserve">IFB Piping Design </t>
  </si>
  <si>
    <t xml:space="preserve">IFB Structural Design </t>
  </si>
  <si>
    <t>Electrical Engineering Package</t>
  </si>
  <si>
    <t xml:space="preserve">- Issue Purchase Order/ Requisition </t>
  </si>
  <si>
    <t>Stress Engineering Initiation</t>
  </si>
  <si>
    <t>IFB P&amp;ID</t>
  </si>
  <si>
    <t>IFB Regulatory</t>
  </si>
  <si>
    <t>- Updated/ Review P&amp;ID with HAZOP Comments</t>
  </si>
  <si>
    <t>IFB Model</t>
  </si>
  <si>
    <t>- Updated/ Review model with HAZOP Comments</t>
  </si>
  <si>
    <t>- Review IFB Piping Design</t>
  </si>
  <si>
    <t>- Review ISO</t>
  </si>
  <si>
    <t xml:space="preserve">- Review IFB Structural Design </t>
  </si>
  <si>
    <t xml:space="preserve">Electrical Engineering Package </t>
  </si>
  <si>
    <t>- Create Scope of Work for Electrical team</t>
  </si>
  <si>
    <t>- Review IFA Electrical Drawings</t>
  </si>
  <si>
    <t>- Prepare Control Narrative</t>
  </si>
  <si>
    <t>- Prepare Shut Down Key</t>
  </si>
  <si>
    <t>- Prepare/ Check Electrical Instrument Data</t>
  </si>
  <si>
    <t>- Create SOW for Stress team</t>
  </si>
  <si>
    <t xml:space="preserve">- Meet with Stress Team </t>
  </si>
  <si>
    <t>- Review IFA Stress Recommendations</t>
  </si>
  <si>
    <t>- Energy Development Application &amp; submission (AER, OGC, etc)</t>
  </si>
  <si>
    <t>By Pembina, only support</t>
  </si>
  <si>
    <t>- Other Regulatory Requirements As per project needs</t>
  </si>
  <si>
    <t>Noise data</t>
  </si>
  <si>
    <t>4 people, 2hr weekly for three months</t>
  </si>
  <si>
    <t>IFC DBM</t>
  </si>
  <si>
    <t>- Finalize and Issue DBM</t>
  </si>
  <si>
    <t>IFC Class 1 AFE Cost Estimate</t>
  </si>
  <si>
    <t>- Class 1 Estimate (± 1%-10%)</t>
  </si>
  <si>
    <t xml:space="preserve">- Cost Control </t>
  </si>
  <si>
    <t>2 people, 2hr weekly for two months</t>
  </si>
  <si>
    <t>IFC Project Schedule</t>
  </si>
  <si>
    <t>- Finalize Project Schedule</t>
  </si>
  <si>
    <t>- Track Project Progress</t>
  </si>
  <si>
    <t xml:space="preserve">IFC Procurement </t>
  </si>
  <si>
    <t>- PVF Procurement</t>
  </si>
  <si>
    <t>- Review QA/QC packages</t>
  </si>
  <si>
    <t>- Procurement Plan / Expedite</t>
  </si>
  <si>
    <t xml:space="preserve">IFC P&amp;ID </t>
  </si>
  <si>
    <t>- Review IFC P&amp;ID</t>
  </si>
  <si>
    <t>IFC Model</t>
  </si>
  <si>
    <t xml:space="preserve">- Review IFC Model </t>
  </si>
  <si>
    <t>IFC Structural Design</t>
  </si>
  <si>
    <t>- Review IFC Structural Design</t>
  </si>
  <si>
    <t>IFC Electrical Engineering Package</t>
  </si>
  <si>
    <t>- Review IFC Electrical Drawings</t>
  </si>
  <si>
    <t>- Issue Control Narrative</t>
  </si>
  <si>
    <t>- Issue Shut Down Key</t>
  </si>
  <si>
    <t xml:space="preserve">IFC Stress Engineering Initiation </t>
  </si>
  <si>
    <t xml:space="preserve">- Review IFC Stress Design </t>
  </si>
  <si>
    <t>IFC Sign Off</t>
  </si>
  <si>
    <t>- Completed IFC package Sign off</t>
  </si>
  <si>
    <t xml:space="preserve">Regulatory </t>
  </si>
  <si>
    <t>Construction Kick off Meeting</t>
  </si>
  <si>
    <t>- Prepare Drawing Binders</t>
  </si>
  <si>
    <t>- Attend Construction Kick off Meeting</t>
  </si>
  <si>
    <t>2 people, 2-day travelling</t>
  </si>
  <si>
    <t>- Site visit to project site for start-up/as-building</t>
  </si>
  <si>
    <t>2 people, 16hr per visit for 1 visit</t>
  </si>
  <si>
    <t>- Construction Support</t>
  </si>
  <si>
    <t>2 people, 2hr weekly for 4months</t>
  </si>
  <si>
    <t>- Attend Meetings</t>
  </si>
  <si>
    <t>Data Book</t>
  </si>
  <si>
    <t>- Prepare Data Books</t>
  </si>
  <si>
    <t>- Review QC information from Vendors</t>
  </si>
  <si>
    <t>Turnover Package</t>
  </si>
  <si>
    <t>- Complete Turnover Package</t>
  </si>
  <si>
    <t>- Handover Turnover Package</t>
  </si>
  <si>
    <t>Man-hours</t>
  </si>
  <si>
    <t xml:space="preserve">Project: </t>
  </si>
  <si>
    <t>PROJECT IFI - SCOPING &amp; STARTUP</t>
  </si>
  <si>
    <t>PROJECT IFR - REVIEW AND HAZOP</t>
  </si>
  <si>
    <t>PROJECT REV IFB - CLIENT APPROVAL</t>
  </si>
  <si>
    <t>PROJECT REV IFC - CONSTRUCTION PACKAGE</t>
  </si>
  <si>
    <t xml:space="preserve">PROJECT CONSTRUCTION </t>
  </si>
  <si>
    <t xml:space="preserve">PROJECT COMPLETION </t>
  </si>
  <si>
    <t>ENGINEERING HOURS</t>
  </si>
  <si>
    <t>DRAFTING HOURS</t>
  </si>
  <si>
    <t>Main Pumps, Injection Pumps and Bullet</t>
  </si>
  <si>
    <t>Class 4 AFE Cost Estimate and Schedule</t>
  </si>
  <si>
    <t xml:space="preserve">- Project Schedule </t>
  </si>
  <si>
    <t>- Piping Sizing</t>
  </si>
  <si>
    <t xml:space="preserve">Preliminary plot plan/PFD/ Schematic </t>
  </si>
  <si>
    <t xml:space="preserve">- Equipment Selection - Sizing, data sheets </t>
  </si>
  <si>
    <t xml:space="preserve">- Prepare RFQ </t>
  </si>
  <si>
    <t>Site Visit</t>
  </si>
  <si>
    <t>- Update DBM</t>
  </si>
  <si>
    <t xml:space="preserve">- Update Project Schedule </t>
  </si>
  <si>
    <t>Main Pumps, Injection Pumps, Bullet, VFD</t>
  </si>
  <si>
    <t>- Issue documentation to vendor and liaison during the procurement</t>
  </si>
  <si>
    <t>- Bid Evaluation &amp; Clarifications</t>
  </si>
  <si>
    <t xml:space="preserve">Procurement </t>
  </si>
  <si>
    <t>- Vendor Drawing Review and Approval</t>
  </si>
  <si>
    <t>- Prepare RFQ for next priority items</t>
  </si>
  <si>
    <t>4 people, 16 hrs</t>
  </si>
  <si>
    <t>3 people, 16hr per visit for 1 visit</t>
  </si>
  <si>
    <t>- D56  Notification Letter</t>
  </si>
  <si>
    <t>Preliminary Meetings</t>
  </si>
  <si>
    <t xml:space="preserve">4 people, 2hr </t>
  </si>
  <si>
    <t>- Update Class 3 Estimate (± 30%-50%)</t>
  </si>
  <si>
    <t>Next priority items (Flare, sump tank/pump, etc)</t>
  </si>
  <si>
    <t>- Award contract Meetings</t>
  </si>
  <si>
    <t>2 people, 3hr weekly for two months</t>
  </si>
  <si>
    <t>For materials, equipment and mech/electr construction</t>
  </si>
  <si>
    <t>- Bid evaluation, Clarifications and Award contract</t>
  </si>
  <si>
    <t>as project needs</t>
  </si>
  <si>
    <t>- Prepare ABSA Registration, or equivalent</t>
  </si>
  <si>
    <t>- Submit ABSA registration, or equivalent</t>
  </si>
  <si>
    <t>With follow up</t>
  </si>
  <si>
    <t>- Prepare Construction Packages</t>
  </si>
  <si>
    <t>as required</t>
  </si>
  <si>
    <t>- Prepare Electrical construction Bid Doc</t>
  </si>
  <si>
    <t>- Prepare Bid Doc for Construction services (hydrovac, piling, civil, land locating, x ray, etc)</t>
  </si>
  <si>
    <t>Internal meetings - Brain storming</t>
  </si>
  <si>
    <t>- Meeting/ Discussion / Revise Pembina Procedures</t>
  </si>
  <si>
    <t>- Document control numbers and templates</t>
  </si>
  <si>
    <t>- Transmittal &amp; Distribution of Documents</t>
  </si>
  <si>
    <t>- QC of documents as per Pembina Document Control Procedures</t>
  </si>
  <si>
    <t>ELECTRICAL ESTIMATE</t>
  </si>
  <si>
    <t>CHECKING</t>
  </si>
  <si>
    <t>TOTAL ELCTRICAL HRS</t>
  </si>
  <si>
    <t>DELIVERABLES</t>
  </si>
  <si>
    <t>Electrical Lead</t>
  </si>
  <si>
    <t>Preliminary Drawings</t>
  </si>
  <si>
    <t>MCC Drawings</t>
  </si>
  <si>
    <t>Area Clasification</t>
  </si>
  <si>
    <t>Electrical single line</t>
  </si>
  <si>
    <t>IRF Drawings</t>
  </si>
  <si>
    <t>IFB Drawings</t>
  </si>
  <si>
    <t>IFC Drawings</t>
  </si>
  <si>
    <t>As Built</t>
  </si>
  <si>
    <t xml:space="preserve">Client: </t>
  </si>
  <si>
    <t xml:space="preserve">Number: </t>
  </si>
  <si>
    <t>BOM</t>
  </si>
  <si>
    <t>7 0 0</t>
  </si>
  <si>
    <t>Including Preliminary versions for discussion</t>
  </si>
  <si>
    <t>2 hrs per GA</t>
  </si>
  <si>
    <t>Make sure we include Paul Bond time here</t>
  </si>
  <si>
    <t>- HAZOP Action list and follow up</t>
  </si>
  <si>
    <t>- Electrical List, calculations, sizing</t>
  </si>
  <si>
    <t>Pumps, bullet, sump / flare system, basket, etc</t>
  </si>
  <si>
    <t>Man-hours (Next Page)</t>
  </si>
  <si>
    <t xml:space="preserve">Pipeline Route Map </t>
  </si>
  <si>
    <t>CONSTRUCTION/TURNOVER</t>
  </si>
  <si>
    <t>Stress Calculations and Analysis</t>
  </si>
  <si>
    <t>Geotechnical Studies</t>
  </si>
  <si>
    <t>DDS Notifications (Construction and Testing)</t>
  </si>
  <si>
    <t>Bluestar to review and approve Contractor Pressure Testing Procedure if required</t>
  </si>
  <si>
    <t>If required</t>
  </si>
  <si>
    <t>Pipeline Route Maps will suffice</t>
  </si>
  <si>
    <t>Construction Package -  Project Info</t>
  </si>
  <si>
    <t>Construction Package - Drawings</t>
  </si>
  <si>
    <t>Construction QC Quality to be provided by Mechanical Contractor</t>
  </si>
  <si>
    <t>IF REQUIRED</t>
  </si>
  <si>
    <t>Specialty Items List</t>
  </si>
  <si>
    <t>Procurement Log to be updated on a regular basis including engineering cost</t>
  </si>
  <si>
    <t>Procurement and Expediting Log</t>
  </si>
  <si>
    <t>To be updated on a regular basis and to be discussed during weekly meetings as required</t>
  </si>
  <si>
    <t>REVIEWS</t>
  </si>
  <si>
    <t xml:space="preserve">ENGINEERING AND DESIGN </t>
  </si>
  <si>
    <t>ROW and Crossing Surveys</t>
  </si>
  <si>
    <t>Pipeline Model (Hydraulics and pipe sizing)</t>
  </si>
  <si>
    <r>
      <t xml:space="preserve">HDD </t>
    </r>
    <r>
      <rPr>
        <sz val="9"/>
        <rFont val="Arial"/>
        <family val="2"/>
      </rPr>
      <t>Crossing Design</t>
    </r>
  </si>
  <si>
    <t>REGULATORY</t>
  </si>
  <si>
    <t>Purchase Order (PO)</t>
  </si>
  <si>
    <t>Environmental Studies</t>
  </si>
  <si>
    <t>Cathodic Protection (CP) Design</t>
  </si>
  <si>
    <t>Hydrotest Test Pressure Plan</t>
  </si>
  <si>
    <t>Participant Involvement Program and Crossing Agreements</t>
  </si>
  <si>
    <t>Development and Building Permits</t>
  </si>
  <si>
    <t xml:space="preserve">Mechanical  / Piping </t>
  </si>
  <si>
    <t>For Materials and Services</t>
  </si>
  <si>
    <t>If required (TBC) soil, EFR, COP, etc</t>
  </si>
  <si>
    <t>If required for Leak Detection &amp; Gas Meters</t>
  </si>
  <si>
    <t xml:space="preserve">
Brief Project Description here</t>
  </si>
  <si>
    <t>Client</t>
  </si>
  <si>
    <t>To be approved by Client</t>
  </si>
  <si>
    <t>By Client with Bluestar support</t>
  </si>
  <si>
    <t>Client Project Manager to approve and sign PO before issuing to Vendor</t>
  </si>
  <si>
    <t>by Survey Company</t>
  </si>
  <si>
    <t>DELIVERABLE</t>
  </si>
  <si>
    <t>DELIVERABLE &amp; RESPONSIBILITY MATRIX</t>
  </si>
  <si>
    <t>Quality Process FlowChart</t>
  </si>
  <si>
    <t>Deficiency List</t>
  </si>
  <si>
    <t>Project Description / Scope</t>
  </si>
  <si>
    <t xml:space="preserve">Process Safety Management (PSM) </t>
  </si>
  <si>
    <t>to differentiate between critical and non-critical process safety requirements and build this into the engineering and procurement processes. Include all relevant disciplines such as Structural, Rotating Equipment, I&amp;C, and Electrical.</t>
  </si>
  <si>
    <t xml:space="preserve">Process Simulation </t>
  </si>
  <si>
    <t>AUC Utility Power Applications</t>
  </si>
  <si>
    <t>AENV Code of Practice or Permits</t>
  </si>
  <si>
    <t>Dispersion Modelling (NOx/Sox)</t>
  </si>
  <si>
    <t>D60 Gas Conservation (Decision Tree)</t>
  </si>
  <si>
    <t>Aeronautical Clearance Form (Flares, Towers, etc)</t>
  </si>
  <si>
    <t>Purchase Requisitions (PR)</t>
  </si>
  <si>
    <t>Requisition for Quotation (RFQ/RFP)</t>
  </si>
  <si>
    <t>Lease / Wellpad Surveys</t>
  </si>
  <si>
    <t>HDD profiles</t>
  </si>
  <si>
    <t>APPROVAL</t>
  </si>
  <si>
    <t>Date</t>
  </si>
  <si>
    <t>Bluestar Engineering Ltd.</t>
  </si>
  <si>
    <t xml:space="preserve">For major water crossings </t>
  </si>
  <si>
    <t>Welding Procedure</t>
  </si>
  <si>
    <t>Bluestar to review and approve Contractor Pressure Welding Procedure if required</t>
  </si>
  <si>
    <t>Survey / Existing Drawings</t>
  </si>
  <si>
    <t>Existing Drawings (mechanical, electrical, etc)</t>
  </si>
  <si>
    <t>ISO's</t>
  </si>
  <si>
    <t>3D Model</t>
  </si>
  <si>
    <t>Video</t>
  </si>
  <si>
    <r>
      <t xml:space="preserve">Pipeline </t>
    </r>
    <r>
      <rPr>
        <sz val="9"/>
        <rFont val="Arial"/>
        <family val="2"/>
      </rPr>
      <t>Alignment Sheets</t>
    </r>
  </si>
  <si>
    <t>Structural Drawings</t>
  </si>
  <si>
    <t>Topographic Map (lease elevations)</t>
  </si>
  <si>
    <t>Model &amp; Drawing Review including:</t>
  </si>
  <si>
    <t>Mechanical</t>
  </si>
  <si>
    <t>Design / Process Review</t>
  </si>
  <si>
    <t>HAZOP/ What-if</t>
  </si>
  <si>
    <t>Electrical &amp; Instrumentation</t>
  </si>
  <si>
    <t>Civil and Structural</t>
  </si>
  <si>
    <t>Hysys</t>
  </si>
  <si>
    <t>Please check requirements specific for each province (this list is referring Alberta requirements)</t>
  </si>
  <si>
    <t>Noise Impact Assessment (NIA)</t>
  </si>
  <si>
    <t>30%, 60% and 90%</t>
  </si>
  <si>
    <t>Rev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</si>
</sst>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09]mmmm\ d\,\ yyyy;@"/>
    <numFmt numFmtId="168" formatCode="0.0"/>
    <numFmt numFmtId="169" formatCode="_(\$* #,##0.00_);_(\$* \(#,##0.00\);_(\$* \-??_);_(@_)"/>
    <numFmt numFmtId="170" formatCode="\$#,##0_);&quot;($&quot;#,##0\)"/>
    <numFmt numFmtId="171" formatCode="\ \ \ \ @"/>
    <numFmt numFmtId="172" formatCode="_-* #,##0_-;\-* #,##0_-;_-* &quot;-&quot;??_-;_-@_-"/>
    <numFmt numFmtId="173" formatCode="_(&quot;$&quot;* #,##0_);_(&quot;$&quot;* \(#,##0\);_(&quot;$&quot;* &quot;-&quot;??_);_(@_)"/>
    <numFmt numFmtId="17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sz val="10"/>
      <name val="Geneva"/>
    </font>
    <font>
      <sz val="10"/>
      <name val="MS Sans Serif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Arial"/>
      <family val="2"/>
    </font>
    <font>
      <sz val="11"/>
      <color rgb="FF0000FF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9"/>
      <color rgb="FF0000FF"/>
      <name val="Arial"/>
      <family val="2"/>
    </font>
    <font>
      <i/>
      <sz val="8"/>
      <color rgb="FF0000FF"/>
      <name val="Arial"/>
      <family val="2"/>
    </font>
    <font>
      <b/>
      <sz val="9"/>
      <color rgb="FFFF0000"/>
      <name val="Arial"/>
      <family val="2"/>
    </font>
    <font>
      <sz val="11"/>
      <color indexed="22"/>
      <name val="Lucida Handwriting"/>
      <family val="4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</borders>
  <cellStyleXfs count="30">
    <xf numFmtId="0" fontId="0" fillId="0" borderId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166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6" fillId="0" borderId="0" applyFill="0" applyBorder="0" applyAlignment="0" applyProtection="0"/>
    <xf numFmtId="164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3" fillId="0" borderId="0"/>
    <xf numFmtId="0" fontId="29" fillId="0" borderId="0"/>
    <xf numFmtId="0" fontId="30" fillId="0" borderId="0"/>
    <xf numFmtId="170" fontId="26" fillId="0" borderId="0"/>
    <xf numFmtId="0" fontId="25" fillId="0" borderId="0"/>
    <xf numFmtId="9" fontId="25" fillId="0" borderId="0" applyFont="0" applyFill="0" applyBorder="0" applyAlignment="0" applyProtection="0"/>
    <xf numFmtId="9" fontId="26" fillId="0" borderId="0" applyFill="0" applyBorder="0" applyAlignment="0" applyProtection="0"/>
    <xf numFmtId="9" fontId="25" fillId="0" borderId="0" applyFont="0" applyFill="0" applyBorder="0" applyAlignment="0" applyProtection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4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1" fillId="0" borderId="8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1" fillId="0" borderId="11" xfId="0" applyFont="1" applyBorder="1"/>
    <xf numFmtId="0" fontId="8" fillId="0" borderId="1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/>
    <xf numFmtId="0" fontId="8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/>
    <xf numFmtId="0" fontId="1" fillId="0" borderId="5" xfId="0" applyFont="1" applyFill="1" applyBorder="1" applyAlignment="1"/>
    <xf numFmtId="0" fontId="8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/>
    </xf>
    <xf numFmtId="0" fontId="1" fillId="0" borderId="41" xfId="0" applyFont="1" applyBorder="1"/>
    <xf numFmtId="0" fontId="1" fillId="0" borderId="41" xfId="0" applyFont="1" applyBorder="1" applyAlignment="1">
      <alignment horizontal="center"/>
    </xf>
    <xf numFmtId="0" fontId="1" fillId="0" borderId="41" xfId="0" applyNumberFormat="1" applyFont="1" applyFill="1" applyBorder="1" applyAlignment="1">
      <alignment horizontal="center"/>
    </xf>
    <xf numFmtId="0" fontId="1" fillId="0" borderId="0" xfId="0" applyFont="1" applyBorder="1"/>
    <xf numFmtId="0" fontId="4" fillId="0" borderId="41" xfId="0" applyFont="1" applyFill="1" applyBorder="1" applyAlignment="1">
      <alignment horizontal="left"/>
    </xf>
    <xf numFmtId="0" fontId="8" fillId="0" borderId="4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9" fontId="15" fillId="0" borderId="15" xfId="0" applyNumberFormat="1" applyFont="1" applyFill="1" applyBorder="1" applyAlignment="1"/>
    <xf numFmtId="0" fontId="2" fillId="2" borderId="4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center" vertical="center"/>
    </xf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left"/>
    </xf>
    <xf numFmtId="0" fontId="21" fillId="4" borderId="22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17" fillId="4" borderId="18" xfId="0" applyFont="1" applyFill="1" applyBorder="1" applyAlignment="1"/>
    <xf numFmtId="0" fontId="22" fillId="4" borderId="27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left"/>
    </xf>
    <xf numFmtId="0" fontId="21" fillId="4" borderId="1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/>
    </xf>
    <xf numFmtId="0" fontId="21" fillId="4" borderId="32" xfId="0" applyFont="1" applyFill="1" applyBorder="1"/>
    <xf numFmtId="1" fontId="21" fillId="5" borderId="17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7" xfId="0" applyNumberFormat="1" applyFont="1" applyFill="1" applyBorder="1" applyAlignment="1">
      <alignment horizontal="center"/>
    </xf>
    <xf numFmtId="9" fontId="16" fillId="5" borderId="18" xfId="0" applyNumberFormat="1" applyFont="1" applyFill="1" applyBorder="1" applyAlignment="1"/>
    <xf numFmtId="1" fontId="1" fillId="0" borderId="20" xfId="0" applyNumberFormat="1" applyFont="1" applyBorder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3" borderId="34" xfId="0" applyFont="1" applyFill="1" applyBorder="1" applyAlignment="1"/>
    <xf numFmtId="0" fontId="2" fillId="3" borderId="35" xfId="0" applyFont="1" applyFill="1" applyBorder="1" applyAlignment="1"/>
    <xf numFmtId="0" fontId="2" fillId="3" borderId="36" xfId="0" applyFont="1" applyFill="1" applyBorder="1" applyAlignment="1"/>
    <xf numFmtId="0" fontId="2" fillId="0" borderId="41" xfId="0" applyFont="1" applyFill="1" applyBorder="1" applyAlignment="1">
      <alignment horizontal="center"/>
    </xf>
    <xf numFmtId="1" fontId="21" fillId="6" borderId="28" xfId="0" applyNumberFormat="1" applyFont="1" applyFill="1" applyBorder="1"/>
    <xf numFmtId="0" fontId="8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/>
    </xf>
    <xf numFmtId="0" fontId="2" fillId="2" borderId="4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8" fillId="4" borderId="50" xfId="0" applyFont="1" applyFill="1" applyBorder="1" applyAlignment="1">
      <alignment horizontal="left" vertical="center"/>
    </xf>
    <xf numFmtId="0" fontId="19" fillId="4" borderId="50" xfId="0" applyFont="1" applyFill="1" applyBorder="1" applyAlignment="1">
      <alignment horizontal="left" vertical="center"/>
    </xf>
    <xf numFmtId="0" fontId="5" fillId="4" borderId="50" xfId="0" applyFont="1" applyFill="1" applyBorder="1" applyAlignment="1">
      <alignment horizontal="left" vertical="center"/>
    </xf>
    <xf numFmtId="0" fontId="0" fillId="4" borderId="50" xfId="0" applyFont="1" applyFill="1" applyBorder="1"/>
    <xf numFmtId="0" fontId="1" fillId="4" borderId="50" xfId="0" applyFont="1" applyFill="1" applyBorder="1"/>
    <xf numFmtId="1" fontId="21" fillId="4" borderId="1" xfId="0" applyNumberFormat="1" applyFont="1" applyFill="1" applyBorder="1"/>
    <xf numFmtId="1" fontId="32" fillId="0" borderId="14" xfId="0" applyNumberFormat="1" applyFont="1" applyBorder="1" applyAlignment="1">
      <alignment horizontal="center"/>
    </xf>
    <xf numFmtId="9" fontId="1" fillId="0" borderId="14" xfId="0" applyNumberFormat="1" applyFont="1" applyBorder="1" applyAlignment="1">
      <alignment horizontal="right"/>
    </xf>
    <xf numFmtId="0" fontId="36" fillId="4" borderId="56" xfId="26" applyFont="1" applyFill="1" applyBorder="1" applyAlignment="1">
      <alignment horizontal="center" vertical="center" wrapText="1"/>
    </xf>
    <xf numFmtId="0" fontId="36" fillId="4" borderId="57" xfId="26" applyFont="1" applyFill="1" applyBorder="1" applyAlignment="1">
      <alignment horizontal="center" vertical="center" wrapText="1"/>
    </xf>
    <xf numFmtId="0" fontId="34" fillId="10" borderId="52" xfId="26" applyFont="1" applyFill="1" applyBorder="1" applyAlignment="1">
      <alignment horizontal="left" vertical="top" wrapText="1"/>
    </xf>
    <xf numFmtId="0" fontId="34" fillId="10" borderId="53" xfId="26" applyFont="1" applyFill="1" applyBorder="1" applyAlignment="1">
      <alignment horizontal="center" vertical="top" wrapText="1"/>
    </xf>
    <xf numFmtId="0" fontId="35" fillId="10" borderId="54" xfId="26" applyFont="1" applyFill="1" applyBorder="1" applyAlignment="1">
      <alignment horizontal="left" vertical="top" wrapText="1"/>
    </xf>
    <xf numFmtId="0" fontId="36" fillId="4" borderId="58" xfId="26" applyFont="1" applyFill="1" applyBorder="1" applyAlignment="1">
      <alignment horizontal="left" vertical="center" wrapText="1"/>
    </xf>
    <xf numFmtId="0" fontId="38" fillId="4" borderId="59" xfId="26" applyFont="1" applyFill="1" applyBorder="1" applyAlignment="1">
      <alignment horizontal="center" vertical="center" wrapText="1"/>
    </xf>
    <xf numFmtId="0" fontId="38" fillId="4" borderId="60" xfId="26" applyFont="1" applyFill="1" applyBorder="1" applyAlignment="1">
      <alignment horizontal="left" vertical="center" wrapText="1"/>
    </xf>
    <xf numFmtId="0" fontId="39" fillId="10" borderId="55" xfId="26" applyFont="1" applyFill="1" applyBorder="1" applyAlignment="1">
      <alignment horizontal="left" vertical="top" wrapText="1"/>
    </xf>
    <xf numFmtId="0" fontId="39" fillId="10" borderId="56" xfId="26" applyFont="1" applyFill="1" applyBorder="1" applyAlignment="1">
      <alignment horizontal="center" vertical="top" wrapText="1"/>
    </xf>
    <xf numFmtId="0" fontId="39" fillId="10" borderId="57" xfId="26" applyFont="1" applyFill="1" applyBorder="1" applyAlignment="1">
      <alignment horizontal="left" vertical="top" wrapText="1"/>
    </xf>
    <xf numFmtId="0" fontId="40" fillId="10" borderId="56" xfId="26" applyFont="1" applyFill="1" applyBorder="1" applyAlignment="1">
      <alignment horizontal="center" vertical="top" wrapText="1"/>
    </xf>
    <xf numFmtId="0" fontId="40" fillId="10" borderId="57" xfId="26" applyFont="1" applyFill="1" applyBorder="1" applyAlignment="1">
      <alignment horizontal="left" vertical="top" wrapText="1"/>
    </xf>
    <xf numFmtId="0" fontId="39" fillId="10" borderId="52" xfId="26" applyFont="1" applyFill="1" applyBorder="1" applyAlignment="1">
      <alignment horizontal="left" vertical="top" wrapText="1"/>
    </xf>
    <xf numFmtId="0" fontId="39" fillId="10" borderId="53" xfId="26" applyFont="1" applyFill="1" applyBorder="1" applyAlignment="1">
      <alignment horizontal="center" vertical="top" wrapText="1"/>
    </xf>
    <xf numFmtId="0" fontId="39" fillId="10" borderId="54" xfId="26" applyFont="1" applyFill="1" applyBorder="1" applyAlignment="1">
      <alignment horizontal="left" vertical="top" wrapText="1"/>
    </xf>
    <xf numFmtId="0" fontId="39" fillId="10" borderId="56" xfId="26" applyFont="1" applyFill="1" applyBorder="1" applyAlignment="1">
      <alignment horizontal="center" vertical="center" wrapText="1"/>
    </xf>
    <xf numFmtId="171" fontId="40" fillId="10" borderId="55" xfId="26" applyNumberFormat="1" applyFont="1" applyFill="1" applyBorder="1" applyAlignment="1">
      <alignment horizontal="left" vertical="top" wrapText="1"/>
    </xf>
    <xf numFmtId="0" fontId="40" fillId="10" borderId="55" xfId="26" applyFont="1" applyFill="1" applyBorder="1" applyAlignment="1">
      <alignment horizontal="left" vertical="top" wrapText="1"/>
    </xf>
    <xf numFmtId="0" fontId="39" fillId="10" borderId="61" xfId="26" applyFont="1" applyFill="1" applyBorder="1" applyAlignment="1">
      <alignment horizontal="left" vertical="top" wrapText="1"/>
    </xf>
    <xf numFmtId="1" fontId="24" fillId="0" borderId="14" xfId="0" applyNumberFormat="1" applyFont="1" applyBorder="1" applyAlignment="1">
      <alignment horizontal="center" vertical="center"/>
    </xf>
    <xf numFmtId="1" fontId="24" fillId="0" borderId="8" xfId="0" applyNumberFormat="1" applyFont="1" applyFill="1" applyBorder="1" applyAlignment="1">
      <alignment horizontal="center" vertical="center"/>
    </xf>
    <xf numFmtId="1" fontId="24" fillId="0" borderId="4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41" fillId="0" borderId="0" xfId="0" applyFont="1" applyBorder="1"/>
    <xf numFmtId="0" fontId="41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1" fillId="0" borderId="0" xfId="0" applyFont="1" applyFill="1"/>
    <xf numFmtId="0" fontId="1" fillId="0" borderId="0" xfId="0" applyFont="1" applyFill="1"/>
    <xf numFmtId="0" fontId="1" fillId="0" borderId="4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37" xfId="0" applyFont="1" applyBorder="1"/>
    <xf numFmtId="0" fontId="1" fillId="0" borderId="39" xfId="0" applyFont="1" applyBorder="1"/>
    <xf numFmtId="0" fontId="34" fillId="0" borderId="0" xfId="26" applyFont="1" applyFill="1" applyBorder="1" applyAlignment="1">
      <alignment horizontal="left" vertical="top"/>
    </xf>
    <xf numFmtId="0" fontId="37" fillId="0" borderId="0" xfId="26" applyFont="1" applyFill="1" applyBorder="1" applyAlignment="1">
      <alignment horizontal="left" vertical="center"/>
    </xf>
    <xf numFmtId="0" fontId="39" fillId="0" borderId="0" xfId="26" applyFont="1" applyFill="1" applyBorder="1" applyAlignment="1">
      <alignment horizontal="left" vertical="top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7" fillId="0" borderId="16" xfId="0" applyFont="1" applyFill="1" applyBorder="1" applyAlignment="1">
      <alignment horizontal="center" vertical="center"/>
    </xf>
    <xf numFmtId="168" fontId="2" fillId="0" borderId="19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 wrapText="1"/>
    </xf>
    <xf numFmtId="0" fontId="2" fillId="11" borderId="2" xfId="0" applyFont="1" applyFill="1" applyBorder="1" applyAlignment="1">
      <alignment horizontal="left" vertical="center"/>
    </xf>
    <xf numFmtId="168" fontId="2" fillId="11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4" fillId="0" borderId="0" xfId="26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8" fontId="4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47" fillId="0" borderId="0" xfId="0" applyFont="1" applyFill="1" applyBorder="1" applyAlignment="1">
      <alignment vertical="center"/>
    </xf>
    <xf numFmtId="0" fontId="9" fillId="0" borderId="66" xfId="0" applyFont="1" applyFill="1" applyBorder="1" applyAlignment="1">
      <alignment horizontal="center" vertical="center"/>
    </xf>
    <xf numFmtId="172" fontId="9" fillId="0" borderId="0" xfId="0" applyNumberFormat="1" applyFont="1" applyFill="1" applyBorder="1"/>
    <xf numFmtId="0" fontId="50" fillId="0" borderId="0" xfId="26" applyFont="1" applyFill="1" applyBorder="1" applyAlignment="1">
      <alignment horizontal="left" vertical="top"/>
    </xf>
    <xf numFmtId="0" fontId="51" fillId="0" borderId="0" xfId="26" applyFont="1" applyFill="1" applyBorder="1" applyAlignment="1">
      <alignment horizontal="left" vertical="center"/>
    </xf>
    <xf numFmtId="0" fontId="50" fillId="0" borderId="0" xfId="26" applyFont="1" applyFill="1" applyBorder="1" applyAlignment="1">
      <alignment horizontal="center" vertical="top"/>
    </xf>
    <xf numFmtId="0" fontId="51" fillId="0" borderId="0" xfId="26" applyFont="1" applyFill="1" applyBorder="1" applyAlignment="1">
      <alignment horizontal="center" vertical="center"/>
    </xf>
    <xf numFmtId="0" fontId="36" fillId="4" borderId="55" xfId="26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35" fillId="0" borderId="0" xfId="26" applyFont="1" applyFill="1" applyBorder="1" applyAlignment="1">
      <alignment horizontal="left" vertical="top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center" vertical="center"/>
    </xf>
    <xf numFmtId="168" fontId="2" fillId="0" borderId="19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/>
    </xf>
    <xf numFmtId="15" fontId="48" fillId="0" borderId="37" xfId="0" applyNumberFormat="1" applyFont="1" applyFill="1" applyBorder="1" applyAlignment="1">
      <alignment horizontal="left" vertical="center"/>
    </xf>
    <xf numFmtId="15" fontId="48" fillId="0" borderId="35" xfId="0" quotePrefix="1" applyNumberFormat="1" applyFont="1" applyFill="1" applyBorder="1" applyAlignment="1">
      <alignment horizontal="left" vertical="center"/>
    </xf>
    <xf numFmtId="15" fontId="48" fillId="0" borderId="35" xfId="0" applyNumberFormat="1" applyFont="1" applyFill="1" applyBorder="1" applyAlignment="1">
      <alignment horizontal="left" vertical="center"/>
    </xf>
    <xf numFmtId="0" fontId="48" fillId="0" borderId="35" xfId="0" applyFont="1" applyFill="1" applyBorder="1" applyAlignment="1">
      <alignment horizontal="left" vertical="center"/>
    </xf>
    <xf numFmtId="168" fontId="0" fillId="0" borderId="0" xfId="0" applyNumberFormat="1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vertical="center"/>
    </xf>
    <xf numFmtId="168" fontId="1" fillId="0" borderId="49" xfId="0" applyNumberFormat="1" applyFont="1" applyFill="1" applyBorder="1" applyAlignment="1">
      <alignment horizontal="center" vertical="center"/>
    </xf>
    <xf numFmtId="168" fontId="2" fillId="0" borderId="29" xfId="0" applyNumberFormat="1" applyFont="1" applyFill="1" applyBorder="1" applyAlignment="1">
      <alignment horizontal="center" vertical="center"/>
    </xf>
    <xf numFmtId="168" fontId="48" fillId="0" borderId="8" xfId="0" applyNumberFormat="1" applyFont="1" applyFill="1" applyBorder="1" applyAlignment="1">
      <alignment horizontal="center" vertical="center"/>
    </xf>
    <xf numFmtId="168" fontId="1" fillId="0" borderId="21" xfId="0" applyNumberFormat="1" applyFont="1" applyFill="1" applyBorder="1" applyAlignment="1">
      <alignment horizontal="center" vertical="center"/>
    </xf>
    <xf numFmtId="168" fontId="1" fillId="0" borderId="8" xfId="0" applyNumberFormat="1" applyFont="1" applyFill="1" applyBorder="1" applyAlignment="1">
      <alignment horizontal="center" vertical="center"/>
    </xf>
    <xf numFmtId="168" fontId="2" fillId="0" borderId="21" xfId="0" applyNumberFormat="1" applyFont="1" applyFill="1" applyBorder="1" applyAlignment="1">
      <alignment horizontal="center" vertical="center"/>
    </xf>
    <xf numFmtId="168" fontId="48" fillId="0" borderId="21" xfId="0" applyNumberFormat="1" applyFont="1" applyFill="1" applyBorder="1" applyAlignment="1">
      <alignment horizontal="center" vertical="center"/>
    </xf>
    <xf numFmtId="168" fontId="48" fillId="0" borderId="11" xfId="0" applyNumberFormat="1" applyFont="1" applyFill="1" applyBorder="1" applyAlignment="1">
      <alignment horizontal="center" vertical="center"/>
    </xf>
    <xf numFmtId="168" fontId="1" fillId="0" borderId="32" xfId="0" applyNumberFormat="1" applyFont="1" applyFill="1" applyBorder="1" applyAlignment="1">
      <alignment horizontal="center" vertical="center"/>
    </xf>
    <xf numFmtId="168" fontId="48" fillId="0" borderId="14" xfId="0" applyNumberFormat="1" applyFont="1" applyFill="1" applyBorder="1" applyAlignment="1">
      <alignment horizontal="center" vertical="center"/>
    </xf>
    <xf numFmtId="168" fontId="48" fillId="0" borderId="32" xfId="0" applyNumberFormat="1" applyFont="1" applyFill="1" applyBorder="1" applyAlignment="1">
      <alignment horizontal="center" vertical="center"/>
    </xf>
    <xf numFmtId="0" fontId="48" fillId="0" borderId="21" xfId="0" quotePrefix="1" applyFont="1" applyFill="1" applyBorder="1" applyAlignment="1">
      <alignment horizontal="left" vertical="center" wrapText="1"/>
    </xf>
    <xf numFmtId="168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48" fillId="0" borderId="21" xfId="0" applyFont="1" applyFill="1" applyBorder="1" applyAlignment="1">
      <alignment horizontal="left" vertical="center" wrapText="1"/>
    </xf>
    <xf numFmtId="0" fontId="48" fillId="0" borderId="32" xfId="0" quotePrefix="1" applyFont="1" applyFill="1" applyBorder="1" applyAlignment="1">
      <alignment horizontal="left" vertical="center" wrapText="1"/>
    </xf>
    <xf numFmtId="0" fontId="48" fillId="0" borderId="20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8" fillId="0" borderId="9" xfId="0" applyFont="1" applyFill="1" applyBorder="1" applyAlignment="1">
      <alignment horizontal="left" vertical="center"/>
    </xf>
    <xf numFmtId="0" fontId="48" fillId="0" borderId="12" xfId="0" applyFont="1" applyFill="1" applyBorder="1" applyAlignment="1">
      <alignment horizontal="left" vertical="center"/>
    </xf>
    <xf numFmtId="0" fontId="48" fillId="0" borderId="9" xfId="0" applyFont="1" applyFill="1" applyBorder="1" applyAlignment="1">
      <alignment horizontal="left" vertical="center" wrapText="1"/>
    </xf>
    <xf numFmtId="0" fontId="48" fillId="0" borderId="15" xfId="0" applyFont="1" applyFill="1" applyBorder="1" applyAlignment="1">
      <alignment horizontal="left" vertical="center"/>
    </xf>
    <xf numFmtId="0" fontId="48" fillId="0" borderId="7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1" fillId="0" borderId="76" xfId="0" applyFont="1" applyFill="1" applyBorder="1" applyAlignment="1">
      <alignment vertical="center"/>
    </xf>
    <xf numFmtId="0" fontId="48" fillId="0" borderId="77" xfId="0" applyFont="1" applyFill="1" applyBorder="1" applyAlignment="1">
      <alignment horizontal="left" vertical="center"/>
    </xf>
    <xf numFmtId="0" fontId="48" fillId="0" borderId="76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168" fontId="1" fillId="0" borderId="14" xfId="0" applyNumberFormat="1" applyFont="1" applyFill="1" applyBorder="1" applyAlignment="1">
      <alignment horizontal="center" vertical="center"/>
    </xf>
    <xf numFmtId="168" fontId="2" fillId="0" borderId="20" xfId="0" applyNumberFormat="1" applyFont="1" applyFill="1" applyBorder="1" applyAlignment="1">
      <alignment horizontal="center" vertical="center"/>
    </xf>
    <xf numFmtId="174" fontId="2" fillId="11" borderId="4" xfId="27" applyNumberFormat="1" applyFont="1" applyFill="1" applyBorder="1" applyAlignment="1">
      <alignment horizontal="center" vertical="center"/>
    </xf>
    <xf numFmtId="174" fontId="31" fillId="11" borderId="4" xfId="27" applyNumberFormat="1" applyFont="1" applyFill="1" applyBorder="1" applyAlignment="1">
      <alignment horizontal="right" vertical="center"/>
    </xf>
    <xf numFmtId="1" fontId="31" fillId="11" borderId="4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7" fillId="12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8" fillId="13" borderId="78" xfId="0" applyFont="1" applyFill="1" applyBorder="1" applyAlignment="1">
      <alignment horizontal="left" vertical="center"/>
    </xf>
    <xf numFmtId="0" fontId="52" fillId="13" borderId="79" xfId="0" applyFont="1" applyFill="1" applyBorder="1" applyAlignment="1">
      <alignment vertical="center" wrapText="1"/>
    </xf>
    <xf numFmtId="172" fontId="1" fillId="13" borderId="79" xfId="29" applyNumberFormat="1" applyFont="1" applyFill="1" applyBorder="1" applyAlignment="1">
      <alignment horizontal="center" vertical="center"/>
    </xf>
    <xf numFmtId="172" fontId="41" fillId="13" borderId="79" xfId="29" applyNumberFormat="1" applyFont="1" applyFill="1" applyBorder="1" applyAlignment="1">
      <alignment horizontal="center" vertical="center"/>
    </xf>
    <xf numFmtId="0" fontId="41" fillId="13" borderId="80" xfId="0" applyFont="1" applyFill="1" applyBorder="1" applyAlignment="1">
      <alignment vertical="center"/>
    </xf>
    <xf numFmtId="0" fontId="8" fillId="13" borderId="81" xfId="0" applyFont="1" applyFill="1" applyBorder="1" applyAlignment="1">
      <alignment horizontal="left" vertical="center"/>
    </xf>
    <xf numFmtId="0" fontId="52" fillId="13" borderId="82" xfId="0" applyFont="1" applyFill="1" applyBorder="1" applyAlignment="1">
      <alignment vertical="center" wrapText="1"/>
    </xf>
    <xf numFmtId="172" fontId="1" fillId="13" borderId="82" xfId="29" applyNumberFormat="1" applyFont="1" applyFill="1" applyBorder="1" applyAlignment="1">
      <alignment horizontal="center" vertical="center"/>
    </xf>
    <xf numFmtId="172" fontId="41" fillId="13" borderId="82" xfId="29" applyNumberFormat="1" applyFont="1" applyFill="1" applyBorder="1" applyAlignment="1">
      <alignment horizontal="center" vertical="center"/>
    </xf>
    <xf numFmtId="0" fontId="41" fillId="13" borderId="83" xfId="0" applyFont="1" applyFill="1" applyBorder="1" applyAlignment="1">
      <alignment vertical="center"/>
    </xf>
    <xf numFmtId="0" fontId="45" fillId="13" borderId="82" xfId="0" applyFont="1" applyFill="1" applyBorder="1" applyAlignment="1">
      <alignment vertical="center" wrapText="1"/>
    </xf>
    <xf numFmtId="172" fontId="3" fillId="13" borderId="82" xfId="29" applyNumberFormat="1" applyFont="1" applyFill="1" applyBorder="1" applyAlignment="1">
      <alignment horizontal="center" vertical="center"/>
    </xf>
    <xf numFmtId="0" fontId="3" fillId="13" borderId="83" xfId="0" applyFont="1" applyFill="1" applyBorder="1" applyAlignment="1">
      <alignment vertical="center"/>
    </xf>
    <xf numFmtId="0" fontId="8" fillId="13" borderId="84" xfId="0" applyFont="1" applyFill="1" applyBorder="1" applyAlignment="1">
      <alignment horizontal="left" vertical="center"/>
    </xf>
    <xf numFmtId="0" fontId="45" fillId="13" borderId="85" xfId="0" applyFont="1" applyFill="1" applyBorder="1" applyAlignment="1">
      <alignment vertical="center" wrapText="1"/>
    </xf>
    <xf numFmtId="0" fontId="3" fillId="13" borderId="86" xfId="0" applyFont="1" applyFill="1" applyBorder="1" applyAlignment="1">
      <alignment vertical="center"/>
    </xf>
    <xf numFmtId="0" fontId="48" fillId="0" borderId="35" xfId="0" quotePrefix="1" applyNumberFormat="1" applyFont="1" applyFill="1" applyBorder="1" applyAlignment="1">
      <alignment horizontal="left" vertical="center"/>
    </xf>
    <xf numFmtId="0" fontId="38" fillId="4" borderId="58" xfId="26" applyFont="1" applyFill="1" applyBorder="1" applyAlignment="1">
      <alignment horizontal="left" vertical="center" wrapText="1"/>
    </xf>
    <xf numFmtId="0" fontId="39" fillId="11" borderId="56" xfId="26" applyFont="1" applyFill="1" applyBorder="1" applyAlignment="1">
      <alignment horizontal="center" vertical="top" wrapText="1"/>
    </xf>
    <xf numFmtId="0" fontId="39" fillId="11" borderId="57" xfId="26" applyFont="1" applyFill="1" applyBorder="1" applyAlignment="1">
      <alignment horizontal="left" vertical="top" wrapText="1"/>
    </xf>
    <xf numFmtId="0" fontId="53" fillId="11" borderId="57" xfId="26" applyFont="1" applyFill="1" applyBorder="1" applyAlignment="1">
      <alignment horizontal="left" vertical="top" wrapText="1"/>
    </xf>
    <xf numFmtId="0" fontId="53" fillId="10" borderId="57" xfId="26" applyFont="1" applyFill="1" applyBorder="1" applyAlignment="1">
      <alignment horizontal="left" vertical="top" wrapText="1"/>
    </xf>
    <xf numFmtId="0" fontId="40" fillId="11" borderId="56" xfId="26" applyFont="1" applyFill="1" applyBorder="1" applyAlignment="1">
      <alignment horizontal="center" vertical="top" wrapText="1"/>
    </xf>
    <xf numFmtId="0" fontId="55" fillId="10" borderId="57" xfId="26" applyFont="1" applyFill="1" applyBorder="1" applyAlignment="1">
      <alignment horizontal="left" vertical="top" wrapText="1"/>
    </xf>
    <xf numFmtId="0" fontId="24" fillId="0" borderId="0" xfId="15" applyFont="1" applyBorder="1" applyAlignment="1">
      <alignment vertical="top"/>
    </xf>
    <xf numFmtId="0" fontId="31" fillId="0" borderId="0" xfId="15" applyFont="1" applyBorder="1" applyAlignment="1">
      <alignment vertical="top"/>
    </xf>
    <xf numFmtId="0" fontId="24" fillId="11" borderId="0" xfId="15" applyFont="1" applyFill="1" applyBorder="1" applyAlignment="1">
      <alignment vertical="top"/>
    </xf>
    <xf numFmtId="0" fontId="40" fillId="10" borderId="55" xfId="26" applyFont="1" applyFill="1" applyBorder="1" applyAlignment="1">
      <alignment horizontal="right" vertical="top" wrapText="1"/>
    </xf>
    <xf numFmtId="0" fontId="56" fillId="11" borderId="0" xfId="15" applyFont="1" applyFill="1" applyBorder="1" applyAlignment="1">
      <alignment horizontal="center" vertical="top"/>
    </xf>
    <xf numFmtId="0" fontId="56" fillId="11" borderId="37" xfId="15" applyFont="1" applyFill="1" applyBorder="1" applyAlignment="1">
      <alignment horizontal="center" vertical="top"/>
    </xf>
    <xf numFmtId="0" fontId="24" fillId="11" borderId="0" xfId="15" applyFont="1" applyFill="1" applyBorder="1" applyAlignment="1">
      <alignment horizontal="center" vertical="top"/>
    </xf>
    <xf numFmtId="0" fontId="24" fillId="11" borderId="37" xfId="15" applyFont="1" applyFill="1" applyBorder="1" applyAlignment="1">
      <alignment horizontal="center" vertical="top"/>
    </xf>
    <xf numFmtId="0" fontId="20" fillId="4" borderId="71" xfId="26" applyFont="1" applyFill="1" applyBorder="1" applyAlignment="1">
      <alignment horizontal="center" vertical="center" wrapText="1"/>
    </xf>
    <xf numFmtId="0" fontId="20" fillId="4" borderId="72" xfId="26" applyFont="1" applyFill="1" applyBorder="1" applyAlignment="1">
      <alignment horizontal="center" vertical="center" wrapText="1"/>
    </xf>
    <xf numFmtId="0" fontId="20" fillId="4" borderId="73" xfId="26" applyFont="1" applyFill="1" applyBorder="1" applyAlignment="1">
      <alignment horizontal="center" vertical="center" wrapText="1"/>
    </xf>
    <xf numFmtId="0" fontId="39" fillId="10" borderId="62" xfId="26" applyFont="1" applyFill="1" applyBorder="1" applyAlignment="1">
      <alignment horizontal="left" vertical="top" wrapText="1"/>
    </xf>
    <xf numFmtId="0" fontId="39" fillId="10" borderId="63" xfId="26" applyFont="1" applyFill="1" applyBorder="1" applyAlignment="1">
      <alignment horizontal="left" vertical="top" wrapText="1"/>
    </xf>
    <xf numFmtId="0" fontId="39" fillId="10" borderId="64" xfId="26" applyFont="1" applyFill="1" applyBorder="1" applyAlignment="1">
      <alignment horizontal="left" vertical="top" wrapText="1"/>
    </xf>
    <xf numFmtId="0" fontId="54" fillId="11" borderId="74" xfId="0" applyFont="1" applyFill="1" applyBorder="1" applyAlignment="1">
      <alignment horizontal="left" vertical="top" wrapText="1"/>
    </xf>
    <xf numFmtId="0" fontId="54" fillId="11" borderId="65" xfId="0" applyFont="1" applyFill="1" applyBorder="1" applyAlignment="1">
      <alignment horizontal="left" vertical="top" wrapText="1"/>
    </xf>
    <xf numFmtId="0" fontId="54" fillId="11" borderId="75" xfId="0" applyFont="1" applyFill="1" applyBorder="1" applyAlignment="1">
      <alignment horizontal="left" vertical="top" wrapText="1"/>
    </xf>
    <xf numFmtId="0" fontId="54" fillId="11" borderId="5" xfId="0" applyFont="1" applyFill="1" applyBorder="1" applyAlignment="1">
      <alignment horizontal="left" vertical="top" wrapText="1"/>
    </xf>
    <xf numFmtId="0" fontId="54" fillId="11" borderId="0" xfId="0" applyFont="1" applyFill="1" applyBorder="1" applyAlignment="1">
      <alignment horizontal="left" vertical="top" wrapText="1"/>
    </xf>
    <xf numFmtId="0" fontId="54" fillId="11" borderId="66" xfId="0" applyFont="1" applyFill="1" applyBorder="1" applyAlignment="1">
      <alignment horizontal="left" vertical="top" wrapText="1"/>
    </xf>
    <xf numFmtId="0" fontId="54" fillId="11" borderId="67" xfId="0" applyFont="1" applyFill="1" applyBorder="1" applyAlignment="1">
      <alignment horizontal="left" vertical="top" wrapText="1"/>
    </xf>
    <xf numFmtId="0" fontId="54" fillId="11" borderId="6" xfId="0" applyFont="1" applyFill="1" applyBorder="1" applyAlignment="1">
      <alignment horizontal="left" vertical="top" wrapText="1"/>
    </xf>
    <xf numFmtId="0" fontId="54" fillId="11" borderId="6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3" fontId="3" fillId="13" borderId="85" xfId="28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25" xfId="0" applyFont="1" applyBorder="1" applyAlignment="1"/>
    <xf numFmtId="0" fontId="1" fillId="0" borderId="33" xfId="0" applyFont="1" applyBorder="1" applyAlignment="1"/>
    <xf numFmtId="0" fontId="1" fillId="0" borderId="32" xfId="0" applyFont="1" applyBorder="1"/>
    <xf numFmtId="0" fontId="1" fillId="0" borderId="25" xfId="0" applyFont="1" applyBorder="1"/>
    <xf numFmtId="0" fontId="1" fillId="0" borderId="33" xfId="0" applyFont="1" applyBorder="1"/>
    <xf numFmtId="0" fontId="1" fillId="0" borderId="47" xfId="0" applyFont="1" applyFill="1" applyBorder="1"/>
    <xf numFmtId="0" fontId="1" fillId="0" borderId="0" xfId="0" applyFont="1" applyFill="1" applyBorder="1"/>
    <xf numFmtId="1" fontId="1" fillId="0" borderId="6" xfId="0" applyNumberFormat="1" applyFont="1" applyBorder="1"/>
    <xf numFmtId="0" fontId="1" fillId="0" borderId="6" xfId="0" applyFont="1" applyBorder="1"/>
    <xf numFmtId="0" fontId="21" fillId="4" borderId="2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20" fillId="4" borderId="20" xfId="0" applyFont="1" applyFill="1" applyBorder="1" applyAlignment="1"/>
    <xf numFmtId="0" fontId="17" fillId="4" borderId="37" xfId="0" applyFont="1" applyFill="1" applyBorder="1" applyAlignment="1"/>
    <xf numFmtId="0" fontId="17" fillId="4" borderId="39" xfId="0" applyFont="1" applyFill="1" applyBorder="1" applyAlignment="1"/>
    <xf numFmtId="0" fontId="21" fillId="6" borderId="46" xfId="0" applyFont="1" applyFill="1" applyBorder="1"/>
    <xf numFmtId="0" fontId="21" fillId="4" borderId="2" xfId="0" applyFont="1" applyFill="1" applyBorder="1"/>
    <xf numFmtId="0" fontId="21" fillId="4" borderId="3" xfId="0" applyFont="1" applyFill="1" applyBorder="1"/>
    <xf numFmtId="0" fontId="21" fillId="4" borderId="4" xfId="0" applyFont="1" applyFill="1" applyBorder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21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4" fillId="0" borderId="32" xfId="0" applyFont="1" applyBorder="1"/>
    <xf numFmtId="0" fontId="4" fillId="0" borderId="25" xfId="0" applyFont="1" applyBorder="1"/>
    <xf numFmtId="0" fontId="4" fillId="0" borderId="3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0" fillId="0" borderId="30" xfId="0" applyBorder="1" applyAlignment="1"/>
    <xf numFmtId="0" fontId="0" fillId="0" borderId="31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1" fillId="0" borderId="42" xfId="0" applyFont="1" applyBorder="1"/>
    <xf numFmtId="0" fontId="1" fillId="0" borderId="38" xfId="0" applyFont="1" applyBorder="1"/>
    <xf numFmtId="0" fontId="1" fillId="0" borderId="43" xfId="0" applyFont="1" applyBorder="1"/>
    <xf numFmtId="0" fontId="1" fillId="0" borderId="20" xfId="0" applyFont="1" applyBorder="1" applyAlignment="1"/>
    <xf numFmtId="0" fontId="1" fillId="0" borderId="37" xfId="0" applyFont="1" applyBorder="1" applyAlignment="1"/>
    <xf numFmtId="0" fontId="1" fillId="0" borderId="39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20" xfId="0" applyFont="1" applyBorder="1"/>
    <xf numFmtId="0" fontId="1" fillId="0" borderId="37" xfId="0" applyFont="1" applyBorder="1"/>
    <xf numFmtId="0" fontId="1" fillId="0" borderId="39" xfId="0" applyFont="1" applyBorder="1"/>
    <xf numFmtId="0" fontId="11" fillId="0" borderId="0" xfId="0" applyFont="1" applyFill="1" applyBorder="1" applyAlignment="1"/>
    <xf numFmtId="0" fontId="0" fillId="0" borderId="0" xfId="0" applyFont="1" applyFill="1" applyBorder="1" applyAlignment="1"/>
    <xf numFmtId="0" fontId="20" fillId="4" borderId="2" xfId="0" applyFont="1" applyFill="1" applyBorder="1" applyAlignment="1"/>
    <xf numFmtId="0" fontId="17" fillId="4" borderId="3" xfId="0" applyFont="1" applyFill="1" applyBorder="1" applyAlignment="1"/>
    <xf numFmtId="0" fontId="17" fillId="4" borderId="4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167" fontId="1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right"/>
    </xf>
    <xf numFmtId="0" fontId="17" fillId="5" borderId="3" xfId="0" applyFont="1" applyFill="1" applyBorder="1" applyAlignment="1">
      <alignment horizontal="right"/>
    </xf>
    <xf numFmtId="0" fontId="17" fillId="5" borderId="22" xfId="0" applyFont="1" applyFill="1" applyBorder="1" applyAlignment="1">
      <alignment horizontal="right"/>
    </xf>
    <xf numFmtId="0" fontId="20" fillId="4" borderId="29" xfId="0" applyFont="1" applyFill="1" applyBorder="1" applyAlignment="1"/>
    <xf numFmtId="0" fontId="16" fillId="4" borderId="30" xfId="0" applyFont="1" applyFill="1" applyBorder="1" applyAlignment="1"/>
    <xf numFmtId="0" fontId="16" fillId="4" borderId="31" xfId="0" applyFont="1" applyFill="1" applyBorder="1" applyAlignment="1"/>
    <xf numFmtId="0" fontId="21" fillId="4" borderId="32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" fillId="0" borderId="42" xfId="0" applyFont="1" applyBorder="1" applyAlignment="1"/>
    <xf numFmtId="0" fontId="0" fillId="0" borderId="38" xfId="0" applyBorder="1" applyAlignment="1"/>
    <xf numFmtId="0" fontId="0" fillId="0" borderId="43" xfId="0" applyBorder="1" applyAlignment="1"/>
    <xf numFmtId="0" fontId="42" fillId="0" borderId="42" xfId="0" applyFont="1" applyFill="1" applyBorder="1" applyAlignment="1">
      <alignment horizontal="center" vertical="top" wrapText="1"/>
    </xf>
    <xf numFmtId="0" fontId="43" fillId="0" borderId="38" xfId="0" applyFont="1" applyBorder="1" applyAlignment="1">
      <alignment horizontal="center" wrapText="1"/>
    </xf>
    <xf numFmtId="0" fontId="43" fillId="0" borderId="44" xfId="0" applyFont="1" applyBorder="1" applyAlignment="1">
      <alignment horizontal="center" wrapText="1"/>
    </xf>
    <xf numFmtId="0" fontId="43" fillId="0" borderId="47" xfId="0" applyFont="1" applyBorder="1" applyAlignment="1">
      <alignment horizontal="center" wrapText="1"/>
    </xf>
    <xf numFmtId="0" fontId="43" fillId="0" borderId="0" xfId="0" applyFont="1" applyBorder="1" applyAlignment="1">
      <alignment horizontal="center" wrapText="1"/>
    </xf>
    <xf numFmtId="0" fontId="43" fillId="0" borderId="51" xfId="0" applyFont="1" applyBorder="1" applyAlignment="1">
      <alignment horizontal="center" wrapText="1"/>
    </xf>
    <xf numFmtId="0" fontId="43" fillId="0" borderId="20" xfId="0" applyFont="1" applyBorder="1" applyAlignment="1">
      <alignment horizontal="center" wrapText="1"/>
    </xf>
    <xf numFmtId="0" fontId="43" fillId="0" borderId="37" xfId="0" applyFont="1" applyBorder="1" applyAlignment="1">
      <alignment horizontal="center" wrapText="1"/>
    </xf>
    <xf numFmtId="0" fontId="43" fillId="0" borderId="23" xfId="0" applyFont="1" applyBorder="1" applyAlignment="1">
      <alignment horizontal="center" wrapText="1"/>
    </xf>
    <xf numFmtId="0" fontId="0" fillId="0" borderId="37" xfId="0" applyBorder="1" applyAlignment="1"/>
    <xf numFmtId="0" fontId="0" fillId="0" borderId="39" xfId="0" applyBorder="1" applyAlignment="1"/>
  </cellXfs>
  <cellStyles count="30">
    <cellStyle name="20% - Accent1 2" xfId="1" xr:uid="{00000000-0005-0000-0000-000000000000}"/>
    <cellStyle name="20% - Accent1 3" xfId="2" xr:uid="{00000000-0005-0000-0000-000001000000}"/>
    <cellStyle name="20% - Accent4 2" xfId="3" xr:uid="{00000000-0005-0000-0000-000002000000}"/>
    <cellStyle name="20% - Accent4 3" xfId="4" xr:uid="{00000000-0005-0000-0000-000003000000}"/>
    <cellStyle name="40% - Accent6 2" xfId="5" xr:uid="{00000000-0005-0000-0000-000004000000}"/>
    <cellStyle name="40% - Accent6 3" xfId="6" xr:uid="{00000000-0005-0000-0000-000005000000}"/>
    <cellStyle name="Comma" xfId="27" builtinId="3"/>
    <cellStyle name="Comma 2" xfId="7" xr:uid="{00000000-0005-0000-0000-000007000000}"/>
    <cellStyle name="Comma 3" xfId="29" xr:uid="{00000000-0005-0000-0000-000008000000}"/>
    <cellStyle name="Comma0" xfId="8" xr:uid="{00000000-0005-0000-0000-000009000000}"/>
    <cellStyle name="Currency" xfId="28" builtinId="4"/>
    <cellStyle name="Currency 2" xfId="9" xr:uid="{00000000-0005-0000-0000-00000B000000}"/>
    <cellStyle name="Currency 3" xfId="10" xr:uid="{00000000-0005-0000-0000-00000C000000}"/>
    <cellStyle name="Currency0" xfId="11" xr:uid="{00000000-0005-0000-0000-00000D000000}"/>
    <cellStyle name="Date" xfId="12" xr:uid="{00000000-0005-0000-0000-00000E000000}"/>
    <cellStyle name="Fixed" xfId="13" xr:uid="{00000000-0005-0000-0000-00000F000000}"/>
    <cellStyle name="Hyperlink 2" xfId="14" xr:uid="{00000000-0005-0000-0000-000010000000}"/>
    <cellStyle name="Normal" xfId="0" builtinId="0"/>
    <cellStyle name="Normal 2" xfId="15" xr:uid="{00000000-0005-0000-0000-000012000000}"/>
    <cellStyle name="Normal 2 2" xfId="16" xr:uid="{00000000-0005-0000-0000-000013000000}"/>
    <cellStyle name="Normal 2 3" xfId="17" xr:uid="{00000000-0005-0000-0000-000014000000}"/>
    <cellStyle name="Normal 3" xfId="18" xr:uid="{00000000-0005-0000-0000-000015000000}"/>
    <cellStyle name="Normal 4" xfId="19" xr:uid="{00000000-0005-0000-0000-000016000000}"/>
    <cellStyle name="Normal 5" xfId="20" xr:uid="{00000000-0005-0000-0000-000017000000}"/>
    <cellStyle name="Normal 6" xfId="21" xr:uid="{00000000-0005-0000-0000-000018000000}"/>
    <cellStyle name="Normal 7" xfId="22" xr:uid="{00000000-0005-0000-0000-000019000000}"/>
    <cellStyle name="Normal 8" xfId="26" xr:uid="{00000000-0005-0000-0000-00001A000000}"/>
    <cellStyle name="Percent 2" xfId="23" xr:uid="{00000000-0005-0000-0000-00001B000000}"/>
    <cellStyle name="Percent 3" xfId="24" xr:uid="{00000000-0005-0000-0000-00001C000000}"/>
    <cellStyle name="Percent 4" xfId="25" xr:uid="{00000000-0005-0000-0000-00001D000000}"/>
  </cellStyles>
  <dxfs count="4">
    <dxf>
      <font>
        <b/>
        <i val="0"/>
      </font>
    </dxf>
    <dxf>
      <font>
        <color rgb="FFFF0000"/>
      </font>
    </dxf>
    <dxf>
      <font>
        <color rgb="FF006600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121772</xdr:colOff>
      <xdr:row>4</xdr:row>
      <xdr:rowOff>100445</xdr:rowOff>
    </xdr:to>
    <xdr:pic>
      <xdr:nvPicPr>
        <xdr:cNvPr id="5" name="Picture 4" descr="BLUESTA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41222" cy="760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2699872</xdr:colOff>
      <xdr:row>2</xdr:row>
      <xdr:rowOff>227445</xdr:rowOff>
    </xdr:to>
    <xdr:pic>
      <xdr:nvPicPr>
        <xdr:cNvPr id="3" name="Picture 2" descr="BLUESTA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42343" cy="7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291353</xdr:colOff>
      <xdr:row>0</xdr:row>
      <xdr:rowOff>11206</xdr:rowOff>
    </xdr:from>
    <xdr:to>
      <xdr:col>10</xdr:col>
      <xdr:colOff>598395</xdr:colOff>
      <xdr:row>3</xdr:row>
      <xdr:rowOff>168801</xdr:rowOff>
    </xdr:to>
    <xdr:pic>
      <xdr:nvPicPr>
        <xdr:cNvPr id="3" name="Picture 2" descr="BLUESTA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35" y="392206"/>
          <a:ext cx="3556748" cy="762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"/>
  <cols>
    <col min="1" max="1" width="10.5703125" bestFit="1" customWidth="1"/>
  </cols>
  <sheetData>
    <row r="1" spans="1:2">
      <c r="A1" t="s">
        <v>0</v>
      </c>
    </row>
    <row r="3" spans="1:2">
      <c r="A3" s="1" t="s">
        <v>2</v>
      </c>
      <c r="B3" s="1" t="s">
        <v>3</v>
      </c>
    </row>
    <row r="4" spans="1:2">
      <c r="A4" t="s">
        <v>4</v>
      </c>
      <c r="B4">
        <v>20</v>
      </c>
    </row>
    <row r="5" spans="1:2">
      <c r="A5" t="s">
        <v>1</v>
      </c>
      <c r="B5">
        <v>20</v>
      </c>
    </row>
    <row r="6" spans="1:2">
      <c r="A6" t="s">
        <v>5</v>
      </c>
      <c r="B6">
        <v>40</v>
      </c>
    </row>
    <row r="7" spans="1:2">
      <c r="A7" t="s">
        <v>6</v>
      </c>
      <c r="B7">
        <v>40</v>
      </c>
    </row>
    <row r="8" spans="1:2">
      <c r="A8" t="s">
        <v>7</v>
      </c>
      <c r="B8">
        <v>20</v>
      </c>
    </row>
    <row r="9" spans="1:2">
      <c r="A9" t="s">
        <v>8</v>
      </c>
      <c r="B9">
        <v>10</v>
      </c>
    </row>
    <row r="10" spans="1:2">
      <c r="A10" t="s">
        <v>9</v>
      </c>
      <c r="B10">
        <v>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6"/>
  <sheetViews>
    <sheetView tabSelected="1" zoomScale="115" zoomScaleNormal="115" zoomScaleSheetLayoutView="100" workbookViewId="0">
      <selection activeCell="K8" sqref="K8"/>
    </sheetView>
  </sheetViews>
  <sheetFormatPr defaultColWidth="8.7109375" defaultRowHeight="12.75"/>
  <cols>
    <col min="1" max="1" width="38.140625" style="183" customWidth="1"/>
    <col min="2" max="2" width="8.28515625" style="210" customWidth="1"/>
    <col min="3" max="3" width="7.7109375" style="210" customWidth="1"/>
    <col min="4" max="4" width="9.5703125" style="210" customWidth="1"/>
    <col min="5" max="5" width="47.85546875" style="224" customWidth="1"/>
    <col min="6" max="6" width="3" style="183" customWidth="1"/>
    <col min="7" max="16384" width="8.7109375" style="183"/>
  </cols>
  <sheetData>
    <row r="1" spans="1:17" s="214" customFormat="1" ht="15">
      <c r="A1" s="208"/>
      <c r="B1" s="212"/>
      <c r="C1" s="212"/>
      <c r="D1" s="213" t="s">
        <v>454</v>
      </c>
      <c r="E1" s="231"/>
      <c r="F1" s="157"/>
      <c r="G1" s="213"/>
      <c r="J1" s="215"/>
      <c r="K1" s="212"/>
      <c r="Q1" s="216"/>
    </row>
    <row r="2" spans="1:17" s="214" customFormat="1" ht="15">
      <c r="A2" s="208"/>
      <c r="B2" s="212"/>
      <c r="C2" s="212"/>
      <c r="D2" s="213" t="s">
        <v>392</v>
      </c>
      <c r="E2" s="229"/>
      <c r="F2" s="157"/>
      <c r="G2" s="213"/>
      <c r="J2" s="215"/>
      <c r="K2" s="212"/>
      <c r="Q2" s="216"/>
    </row>
    <row r="3" spans="1:17" s="214" customFormat="1" ht="15">
      <c r="A3" s="208"/>
      <c r="B3" s="212"/>
      <c r="C3" s="212"/>
      <c r="D3" s="213" t="s">
        <v>455</v>
      </c>
      <c r="E3" s="295"/>
      <c r="F3" s="157"/>
      <c r="G3" s="213"/>
      <c r="J3" s="215"/>
      <c r="K3" s="212"/>
      <c r="Q3" s="216"/>
    </row>
    <row r="4" spans="1:17" s="214" customFormat="1" ht="15">
      <c r="A4" s="208"/>
      <c r="B4" s="212"/>
      <c r="C4" s="212"/>
      <c r="D4" s="213" t="s">
        <v>246</v>
      </c>
      <c r="E4" s="231"/>
      <c r="F4" s="157"/>
      <c r="G4" s="213"/>
      <c r="J4" s="215"/>
      <c r="K4" s="212"/>
      <c r="Q4" s="216"/>
    </row>
    <row r="5" spans="1:17" s="214" customFormat="1" ht="15">
      <c r="A5" s="208"/>
      <c r="B5" s="212"/>
      <c r="C5" s="217"/>
      <c r="D5" s="213" t="s">
        <v>247</v>
      </c>
      <c r="E5" s="232" t="s">
        <v>544</v>
      </c>
      <c r="F5" s="157"/>
      <c r="G5" s="213"/>
      <c r="J5" s="215"/>
      <c r="K5" s="212"/>
      <c r="Q5" s="216"/>
    </row>
    <row r="6" spans="1:17" s="156" customFormat="1" ht="15.75" thickBot="1">
      <c r="A6" s="2"/>
      <c r="B6" s="2"/>
      <c r="C6" s="2"/>
      <c r="F6" s="157"/>
      <c r="G6" s="157"/>
      <c r="H6" s="157"/>
      <c r="I6" s="157"/>
      <c r="J6" s="157"/>
      <c r="K6" s="158"/>
      <c r="L6" s="158"/>
    </row>
    <row r="7" spans="1:17" s="219" customFormat="1" ht="21.95" customHeight="1">
      <c r="A7" s="311" t="s">
        <v>507</v>
      </c>
      <c r="B7" s="312"/>
      <c r="C7" s="312"/>
      <c r="D7" s="312"/>
      <c r="E7" s="313"/>
      <c r="F7" s="218"/>
    </row>
    <row r="8" spans="1:17">
      <c r="A8" s="317" t="s">
        <v>497</v>
      </c>
      <c r="B8" s="318"/>
      <c r="C8" s="318"/>
      <c r="D8" s="318"/>
      <c r="E8" s="319"/>
    </row>
    <row r="9" spans="1:17">
      <c r="A9" s="320"/>
      <c r="B9" s="321"/>
      <c r="C9" s="321"/>
      <c r="D9" s="321"/>
      <c r="E9" s="322"/>
    </row>
    <row r="10" spans="1:17" ht="13.5" thickBot="1">
      <c r="A10" s="323"/>
      <c r="B10" s="324"/>
      <c r="C10" s="324"/>
      <c r="D10" s="324"/>
      <c r="E10" s="325"/>
    </row>
    <row r="11" spans="1:17" ht="17.45" customHeight="1" thickBot="1">
      <c r="A11" s="223"/>
      <c r="B11" s="223"/>
      <c r="C11" s="223"/>
      <c r="D11" s="223"/>
      <c r="E11" s="223"/>
    </row>
    <row r="12" spans="1:17" s="221" customFormat="1" ht="21.95" customHeight="1">
      <c r="A12" s="311" t="s">
        <v>504</v>
      </c>
      <c r="B12" s="312"/>
      <c r="C12" s="312"/>
      <c r="D12" s="312"/>
      <c r="E12" s="313"/>
      <c r="F12" s="220"/>
    </row>
    <row r="13" spans="1:17" s="184" customFormat="1" ht="19.5" customHeight="1">
      <c r="A13" s="222" t="s">
        <v>503</v>
      </c>
      <c r="B13" s="125" t="s">
        <v>498</v>
      </c>
      <c r="C13" s="125" t="s">
        <v>168</v>
      </c>
      <c r="D13" s="125" t="s">
        <v>171</v>
      </c>
      <c r="E13" s="126" t="s">
        <v>54</v>
      </c>
      <c r="F13" s="183"/>
    </row>
    <row r="14" spans="1:17" ht="12.6" customHeight="1">
      <c r="A14" s="127"/>
      <c r="B14" s="128"/>
      <c r="C14" s="128"/>
      <c r="D14" s="128"/>
      <c r="E14" s="129"/>
    </row>
    <row r="15" spans="1:17" s="185" customFormat="1" ht="12">
      <c r="A15" s="130" t="s">
        <v>172</v>
      </c>
      <c r="B15" s="131"/>
      <c r="C15" s="131"/>
      <c r="D15" s="131"/>
      <c r="E15" s="132"/>
    </row>
    <row r="16" spans="1:17" s="185" customFormat="1" ht="12">
      <c r="A16" s="143" t="s">
        <v>505</v>
      </c>
      <c r="B16" s="134"/>
      <c r="C16" s="134" t="s">
        <v>169</v>
      </c>
      <c r="D16" s="134" t="s">
        <v>189</v>
      </c>
      <c r="E16" s="135"/>
    </row>
    <row r="17" spans="1:5" s="185" customFormat="1" ht="12">
      <c r="A17" s="133" t="s">
        <v>173</v>
      </c>
      <c r="B17" s="134"/>
      <c r="C17" s="134" t="s">
        <v>169</v>
      </c>
      <c r="D17" s="134" t="s">
        <v>189</v>
      </c>
      <c r="E17" s="135" t="s">
        <v>499</v>
      </c>
    </row>
    <row r="18" spans="1:5" s="185" customFormat="1" ht="12">
      <c r="A18" s="133" t="s">
        <v>174</v>
      </c>
      <c r="B18" s="134"/>
      <c r="C18" s="134" t="s">
        <v>169</v>
      </c>
      <c r="D18" s="134" t="s">
        <v>189</v>
      </c>
      <c r="E18" s="135" t="s">
        <v>499</v>
      </c>
    </row>
    <row r="19" spans="1:5" s="185" customFormat="1" ht="12">
      <c r="A19" s="133" t="s">
        <v>175</v>
      </c>
      <c r="B19" s="134"/>
      <c r="C19" s="134" t="s">
        <v>169</v>
      </c>
      <c r="D19" s="134" t="s">
        <v>189</v>
      </c>
      <c r="E19" s="135" t="s">
        <v>499</v>
      </c>
    </row>
    <row r="20" spans="1:5" s="185" customFormat="1" ht="24">
      <c r="A20" s="133" t="s">
        <v>176</v>
      </c>
      <c r="B20" s="134"/>
      <c r="C20" s="134" t="s">
        <v>169</v>
      </c>
      <c r="D20" s="134" t="s">
        <v>189</v>
      </c>
      <c r="E20" s="135" t="s">
        <v>478</v>
      </c>
    </row>
    <row r="21" spans="1:5" s="185" customFormat="1" ht="60">
      <c r="A21" s="133" t="s">
        <v>508</v>
      </c>
      <c r="B21" s="134" t="s">
        <v>169</v>
      </c>
      <c r="C21" s="134" t="s">
        <v>169</v>
      </c>
      <c r="D21" s="134" t="s">
        <v>189</v>
      </c>
      <c r="E21" s="135" t="s">
        <v>509</v>
      </c>
    </row>
    <row r="22" spans="1:5" s="185" customFormat="1" ht="12">
      <c r="A22" s="143"/>
      <c r="B22" s="297"/>
      <c r="C22" s="297"/>
      <c r="D22" s="297"/>
      <c r="E22" s="298"/>
    </row>
    <row r="23" spans="1:5" s="185" customFormat="1" ht="12.75" customHeight="1">
      <c r="A23" s="296" t="s">
        <v>482</v>
      </c>
      <c r="B23" s="131"/>
      <c r="C23" s="131"/>
      <c r="D23" s="131"/>
      <c r="E23" s="132"/>
    </row>
    <row r="24" spans="1:5" s="185" customFormat="1" ht="12">
      <c r="A24" s="143" t="s">
        <v>510</v>
      </c>
      <c r="B24" s="297"/>
      <c r="C24" s="134" t="s">
        <v>169</v>
      </c>
      <c r="D24" s="134" t="s">
        <v>189</v>
      </c>
      <c r="E24" s="298" t="s">
        <v>540</v>
      </c>
    </row>
    <row r="25" spans="1:5" s="185" customFormat="1" ht="12">
      <c r="A25" s="143" t="s">
        <v>484</v>
      </c>
      <c r="B25" s="134"/>
      <c r="C25" s="134" t="s">
        <v>169</v>
      </c>
      <c r="D25" s="134" t="s">
        <v>189</v>
      </c>
      <c r="E25" s="135"/>
    </row>
    <row r="26" spans="1:5" s="185" customFormat="1" ht="12">
      <c r="A26" s="143" t="s">
        <v>467</v>
      </c>
      <c r="B26" s="134"/>
      <c r="C26" s="134" t="s">
        <v>169</v>
      </c>
      <c r="D26" s="134" t="s">
        <v>189</v>
      </c>
      <c r="E26" s="135"/>
    </row>
    <row r="27" spans="1:5" s="185" customFormat="1" ht="12">
      <c r="A27" s="143" t="s">
        <v>488</v>
      </c>
      <c r="B27" s="134" t="s">
        <v>169</v>
      </c>
      <c r="C27" s="134"/>
      <c r="D27" s="134" t="s">
        <v>189</v>
      </c>
      <c r="E27" s="298" t="s">
        <v>495</v>
      </c>
    </row>
    <row r="28" spans="1:5" s="185" customFormat="1" ht="12">
      <c r="A28" s="143" t="s">
        <v>468</v>
      </c>
      <c r="B28" s="134"/>
      <c r="C28" s="134" t="s">
        <v>169</v>
      </c>
      <c r="D28" s="297" t="s">
        <v>189</v>
      </c>
      <c r="E28" s="299"/>
    </row>
    <row r="29" spans="1:5" s="185" customFormat="1" ht="12">
      <c r="A29" s="133" t="s">
        <v>485</v>
      </c>
      <c r="B29" s="297"/>
      <c r="C29" s="297" t="s">
        <v>169</v>
      </c>
      <c r="D29" s="297" t="s">
        <v>189</v>
      </c>
      <c r="E29" s="298" t="s">
        <v>523</v>
      </c>
    </row>
    <row r="30" spans="1:5" s="185" customFormat="1" ht="12">
      <c r="A30" s="143" t="s">
        <v>489</v>
      </c>
      <c r="B30" s="134"/>
      <c r="C30" s="134" t="s">
        <v>169</v>
      </c>
      <c r="D30" s="134" t="s">
        <v>189</v>
      </c>
      <c r="E30" s="300"/>
    </row>
    <row r="31" spans="1:5" s="185" customFormat="1" ht="24">
      <c r="A31" s="143" t="s">
        <v>490</v>
      </c>
      <c r="B31" s="297"/>
      <c r="C31" s="297" t="s">
        <v>169</v>
      </c>
      <c r="D31" s="297" t="s">
        <v>189</v>
      </c>
      <c r="E31" s="298" t="s">
        <v>470</v>
      </c>
    </row>
    <row r="32" spans="1:5" s="185" customFormat="1" ht="24">
      <c r="A32" s="143" t="s">
        <v>524</v>
      </c>
      <c r="B32" s="297"/>
      <c r="C32" s="297" t="s">
        <v>169</v>
      </c>
      <c r="D32" s="297" t="s">
        <v>189</v>
      </c>
      <c r="E32" s="298" t="s">
        <v>525</v>
      </c>
    </row>
    <row r="33" spans="1:5" s="185" customFormat="1" ht="12">
      <c r="A33" s="143"/>
      <c r="B33" s="297"/>
      <c r="C33" s="297"/>
      <c r="D33" s="297"/>
      <c r="E33" s="298"/>
    </row>
    <row r="34" spans="1:5" s="185" customFormat="1" ht="12">
      <c r="A34" s="296" t="s">
        <v>486</v>
      </c>
      <c r="B34" s="131"/>
      <c r="C34" s="131"/>
      <c r="D34" s="131"/>
      <c r="E34" s="132"/>
    </row>
    <row r="35" spans="1:5" s="185" customFormat="1" ht="12">
      <c r="A35" s="133" t="s">
        <v>183</v>
      </c>
      <c r="B35" s="134" t="s">
        <v>169</v>
      </c>
      <c r="C35" s="134"/>
      <c r="D35" s="134" t="s">
        <v>189</v>
      </c>
      <c r="E35" s="135"/>
    </row>
    <row r="36" spans="1:5" s="185" customFormat="1" ht="24">
      <c r="A36" s="143" t="s">
        <v>491</v>
      </c>
      <c r="B36" s="134" t="s">
        <v>169</v>
      </c>
      <c r="C36" s="134"/>
      <c r="D36" s="134" t="s">
        <v>189</v>
      </c>
      <c r="E36" s="135"/>
    </row>
    <row r="37" spans="1:5" s="185" customFormat="1" ht="24">
      <c r="A37" s="133" t="s">
        <v>184</v>
      </c>
      <c r="B37" s="134"/>
      <c r="C37" s="134"/>
      <c r="D37" s="134"/>
      <c r="E37" s="302" t="s">
        <v>541</v>
      </c>
    </row>
    <row r="38" spans="1:5" s="185" customFormat="1" ht="12">
      <c r="A38" s="142" t="s">
        <v>185</v>
      </c>
      <c r="B38" s="134" t="s">
        <v>169</v>
      </c>
      <c r="C38" s="134" t="s">
        <v>169</v>
      </c>
      <c r="D38" s="134" t="s">
        <v>189</v>
      </c>
      <c r="E38" s="135" t="s">
        <v>500</v>
      </c>
    </row>
    <row r="39" spans="1:5" s="185" customFormat="1" ht="12">
      <c r="A39" s="142" t="s">
        <v>245</v>
      </c>
      <c r="B39" s="134"/>
      <c r="C39" s="134" t="s">
        <v>169</v>
      </c>
      <c r="D39" s="134" t="s">
        <v>189</v>
      </c>
      <c r="E39" s="135"/>
    </row>
    <row r="40" spans="1:5" s="185" customFormat="1" ht="24">
      <c r="A40" s="142" t="s">
        <v>469</v>
      </c>
      <c r="B40" s="134"/>
      <c r="C40" s="134" t="s">
        <v>169</v>
      </c>
      <c r="D40" s="134" t="s">
        <v>189</v>
      </c>
      <c r="E40" s="135"/>
    </row>
    <row r="41" spans="1:5" s="185" customFormat="1" ht="12">
      <c r="A41" s="142" t="s">
        <v>241</v>
      </c>
      <c r="B41" s="134"/>
      <c r="C41" s="134" t="s">
        <v>169</v>
      </c>
      <c r="D41" s="134" t="s">
        <v>189</v>
      </c>
      <c r="E41" s="135"/>
    </row>
    <row r="42" spans="1:5" s="185" customFormat="1" ht="12">
      <c r="A42" s="143" t="s">
        <v>492</v>
      </c>
      <c r="B42" s="134"/>
      <c r="C42" s="134" t="s">
        <v>169</v>
      </c>
      <c r="D42" s="134" t="s">
        <v>189</v>
      </c>
      <c r="E42" s="135"/>
    </row>
    <row r="43" spans="1:5" s="185" customFormat="1" ht="24">
      <c r="A43" s="143" t="s">
        <v>515</v>
      </c>
      <c r="B43" s="134"/>
      <c r="C43" s="134" t="s">
        <v>169</v>
      </c>
      <c r="D43" s="134" t="s">
        <v>189</v>
      </c>
      <c r="E43" s="135"/>
    </row>
    <row r="44" spans="1:5" s="185" customFormat="1" ht="12">
      <c r="A44" s="143" t="s">
        <v>511</v>
      </c>
      <c r="B44" s="134"/>
      <c r="C44" s="134" t="s">
        <v>169</v>
      </c>
      <c r="D44" s="134" t="s">
        <v>189</v>
      </c>
      <c r="E44" s="135"/>
    </row>
    <row r="45" spans="1:5" s="185" customFormat="1" ht="12">
      <c r="A45" s="143" t="s">
        <v>512</v>
      </c>
      <c r="B45" s="134"/>
      <c r="C45" s="134" t="s">
        <v>169</v>
      </c>
      <c r="D45" s="134" t="s">
        <v>189</v>
      </c>
      <c r="E45" s="135"/>
    </row>
    <row r="46" spans="1:5" s="185" customFormat="1" ht="12">
      <c r="A46" s="143" t="s">
        <v>542</v>
      </c>
      <c r="B46" s="134"/>
      <c r="C46" s="134" t="s">
        <v>169</v>
      </c>
      <c r="D46" s="134" t="s">
        <v>189</v>
      </c>
      <c r="E46" s="135"/>
    </row>
    <row r="47" spans="1:5" s="185" customFormat="1" ht="12">
      <c r="A47" s="143" t="s">
        <v>513</v>
      </c>
      <c r="B47" s="134"/>
      <c r="C47" s="134" t="s">
        <v>169</v>
      </c>
      <c r="D47" s="134" t="s">
        <v>189</v>
      </c>
      <c r="E47" s="135"/>
    </row>
    <row r="48" spans="1:5" s="185" customFormat="1" ht="12">
      <c r="A48" s="143" t="s">
        <v>514</v>
      </c>
      <c r="B48" s="134" t="s">
        <v>169</v>
      </c>
      <c r="C48" s="134" t="s">
        <v>169</v>
      </c>
      <c r="D48" s="134" t="s">
        <v>189</v>
      </c>
      <c r="E48" s="135"/>
    </row>
    <row r="49" spans="1:5" s="185" customFormat="1" ht="12">
      <c r="A49" s="143"/>
      <c r="B49" s="134"/>
      <c r="C49" s="134"/>
      <c r="D49" s="134"/>
      <c r="E49" s="135"/>
    </row>
    <row r="50" spans="1:5" s="185" customFormat="1" ht="12.75" customHeight="1">
      <c r="A50" s="130" t="s">
        <v>177</v>
      </c>
      <c r="B50" s="131"/>
      <c r="C50" s="131"/>
      <c r="D50" s="131"/>
      <c r="E50" s="132"/>
    </row>
    <row r="51" spans="1:5" s="185" customFormat="1" ht="24">
      <c r="A51" s="143" t="s">
        <v>479</v>
      </c>
      <c r="B51" s="134"/>
      <c r="C51" s="134" t="s">
        <v>169</v>
      </c>
      <c r="D51" s="134" t="s">
        <v>189</v>
      </c>
      <c r="E51" s="135" t="s">
        <v>480</v>
      </c>
    </row>
    <row r="52" spans="1:5" s="185" customFormat="1" ht="12">
      <c r="A52" s="143" t="s">
        <v>517</v>
      </c>
      <c r="B52" s="134"/>
      <c r="C52" s="134" t="s">
        <v>169</v>
      </c>
      <c r="D52" s="134" t="s">
        <v>189</v>
      </c>
      <c r="E52" s="135" t="s">
        <v>494</v>
      </c>
    </row>
    <row r="53" spans="1:5" s="185" customFormat="1" ht="12">
      <c r="A53" s="133" t="s">
        <v>178</v>
      </c>
      <c r="B53" s="134"/>
      <c r="C53" s="134" t="s">
        <v>169</v>
      </c>
      <c r="D53" s="134" t="s">
        <v>189</v>
      </c>
      <c r="E53" s="135"/>
    </row>
    <row r="54" spans="1:5" s="185" customFormat="1" ht="12">
      <c r="A54" s="133" t="s">
        <v>179</v>
      </c>
      <c r="B54" s="134"/>
      <c r="C54" s="134" t="s">
        <v>169</v>
      </c>
      <c r="D54" s="134" t="s">
        <v>189</v>
      </c>
      <c r="E54" s="135"/>
    </row>
    <row r="55" spans="1:5" s="185" customFormat="1" ht="24">
      <c r="A55" s="143" t="s">
        <v>516</v>
      </c>
      <c r="B55" s="141"/>
      <c r="C55" s="141" t="s">
        <v>169</v>
      </c>
      <c r="D55" s="141" t="s">
        <v>189</v>
      </c>
      <c r="E55" s="135" t="s">
        <v>501</v>
      </c>
    </row>
    <row r="56" spans="1:5" s="185" customFormat="1" ht="24">
      <c r="A56" s="143" t="s">
        <v>487</v>
      </c>
      <c r="B56" s="141"/>
      <c r="C56" s="141" t="s">
        <v>169</v>
      </c>
      <c r="D56" s="141" t="s">
        <v>189</v>
      </c>
      <c r="E56" s="135" t="s">
        <v>501</v>
      </c>
    </row>
    <row r="57" spans="1:5" s="185" customFormat="1" ht="12">
      <c r="A57" s="133" t="s">
        <v>180</v>
      </c>
      <c r="B57" s="134"/>
      <c r="C57" s="134" t="s">
        <v>169</v>
      </c>
      <c r="D57" s="134" t="s">
        <v>189</v>
      </c>
      <c r="E57" s="135"/>
    </row>
    <row r="58" spans="1:5" s="185" customFormat="1" ht="12">
      <c r="A58" s="133" t="s">
        <v>181</v>
      </c>
      <c r="B58" s="134"/>
      <c r="C58" s="134" t="s">
        <v>169</v>
      </c>
      <c r="D58" s="134" t="s">
        <v>189</v>
      </c>
      <c r="E58" s="135"/>
    </row>
    <row r="59" spans="1:5" s="185" customFormat="1" ht="12">
      <c r="A59" s="133" t="s">
        <v>182</v>
      </c>
      <c r="B59" s="134"/>
      <c r="C59" s="134" t="s">
        <v>169</v>
      </c>
      <c r="D59" s="134" t="s">
        <v>189</v>
      </c>
      <c r="E59" s="137" t="s">
        <v>476</v>
      </c>
    </row>
    <row r="60" spans="1:5" s="185" customFormat="1" ht="12">
      <c r="A60" s="143"/>
      <c r="B60" s="134"/>
      <c r="C60" s="134"/>
      <c r="D60" s="134"/>
      <c r="E60" s="135"/>
    </row>
    <row r="61" spans="1:5" s="185" customFormat="1" ht="12">
      <c r="A61" s="296" t="s">
        <v>526</v>
      </c>
      <c r="B61" s="131"/>
      <c r="C61" s="131"/>
      <c r="D61" s="131"/>
      <c r="E61" s="132"/>
    </row>
    <row r="62" spans="1:5" s="185" customFormat="1" ht="12">
      <c r="A62" s="143" t="s">
        <v>518</v>
      </c>
      <c r="B62" s="134" t="s">
        <v>169</v>
      </c>
      <c r="C62" s="134"/>
      <c r="D62" s="134" t="s">
        <v>189</v>
      </c>
      <c r="E62" s="300" t="s">
        <v>502</v>
      </c>
    </row>
    <row r="63" spans="1:5" s="185" customFormat="1" ht="12">
      <c r="A63" s="143" t="s">
        <v>533</v>
      </c>
      <c r="B63" s="134" t="s">
        <v>169</v>
      </c>
      <c r="C63" s="134"/>
      <c r="D63" s="134" t="s">
        <v>189</v>
      </c>
      <c r="E63" s="300" t="s">
        <v>502</v>
      </c>
    </row>
    <row r="64" spans="1:5" s="185" customFormat="1" ht="12">
      <c r="A64" s="143" t="s">
        <v>483</v>
      </c>
      <c r="B64" s="134" t="s">
        <v>169</v>
      </c>
      <c r="C64" s="134"/>
      <c r="D64" s="134" t="s">
        <v>189</v>
      </c>
      <c r="E64" s="300" t="s">
        <v>502</v>
      </c>
    </row>
    <row r="65" spans="1:5" s="185" customFormat="1" ht="12">
      <c r="A65" s="143" t="s">
        <v>519</v>
      </c>
      <c r="B65" s="134" t="s">
        <v>169</v>
      </c>
      <c r="C65" s="134"/>
      <c r="D65" s="134" t="s">
        <v>189</v>
      </c>
      <c r="E65" s="300" t="s">
        <v>502</v>
      </c>
    </row>
    <row r="66" spans="1:5" s="185" customFormat="1" ht="12">
      <c r="A66" s="143" t="s">
        <v>527</v>
      </c>
      <c r="B66" s="134" t="s">
        <v>169</v>
      </c>
      <c r="C66" s="134"/>
      <c r="D66" s="134" t="s">
        <v>189</v>
      </c>
      <c r="E66" s="135"/>
    </row>
    <row r="67" spans="1:5" s="185" customFormat="1" ht="12">
      <c r="A67" s="143"/>
      <c r="B67" s="134"/>
      <c r="C67" s="134"/>
      <c r="D67" s="134"/>
      <c r="E67" s="135"/>
    </row>
    <row r="68" spans="1:5" s="185" customFormat="1" ht="12">
      <c r="A68" s="296" t="s">
        <v>493</v>
      </c>
      <c r="B68" s="131"/>
      <c r="C68" s="131"/>
      <c r="D68" s="131"/>
      <c r="E68" s="132"/>
    </row>
    <row r="69" spans="1:5" s="185" customFormat="1" ht="12">
      <c r="A69" s="133" t="s">
        <v>187</v>
      </c>
      <c r="B69" s="134"/>
      <c r="C69" s="134" t="s">
        <v>188</v>
      </c>
      <c r="D69" s="136" t="s">
        <v>189</v>
      </c>
      <c r="E69" s="135"/>
    </row>
    <row r="70" spans="1:5" s="185" customFormat="1" ht="12">
      <c r="A70" s="143" t="s">
        <v>190</v>
      </c>
      <c r="B70" s="134"/>
      <c r="C70" s="134" t="s">
        <v>188</v>
      </c>
      <c r="D70" s="136" t="s">
        <v>189</v>
      </c>
      <c r="E70" s="137"/>
    </row>
    <row r="71" spans="1:5" s="185" customFormat="1" ht="12">
      <c r="A71" s="133" t="s">
        <v>191</v>
      </c>
      <c r="B71" s="134"/>
      <c r="C71" s="134" t="s">
        <v>188</v>
      </c>
      <c r="D71" s="136" t="s">
        <v>189</v>
      </c>
      <c r="E71" s="137"/>
    </row>
    <row r="72" spans="1:5" s="185" customFormat="1" ht="12">
      <c r="A72" s="133" t="s">
        <v>192</v>
      </c>
      <c r="B72" s="134"/>
      <c r="C72" s="134" t="s">
        <v>188</v>
      </c>
      <c r="D72" s="136" t="s">
        <v>189</v>
      </c>
      <c r="E72" s="137"/>
    </row>
    <row r="73" spans="1:5" s="185" customFormat="1" ht="12">
      <c r="A73" s="133" t="s">
        <v>242</v>
      </c>
      <c r="B73" s="134"/>
      <c r="C73" s="134" t="s">
        <v>188</v>
      </c>
      <c r="D73" s="136" t="s">
        <v>189</v>
      </c>
      <c r="E73" s="135"/>
    </row>
    <row r="74" spans="1:5" s="185" customFormat="1" ht="12">
      <c r="A74" s="133" t="s">
        <v>528</v>
      </c>
      <c r="B74" s="134"/>
      <c r="C74" s="134" t="s">
        <v>188</v>
      </c>
      <c r="D74" s="136" t="s">
        <v>189</v>
      </c>
      <c r="E74" s="135"/>
    </row>
    <row r="75" spans="1:5" s="185" customFormat="1" ht="12">
      <c r="A75" s="133" t="s">
        <v>529</v>
      </c>
      <c r="B75" s="134"/>
      <c r="C75" s="134" t="s">
        <v>188</v>
      </c>
      <c r="D75" s="136" t="s">
        <v>189</v>
      </c>
      <c r="E75" s="135"/>
    </row>
    <row r="76" spans="1:5" s="185" customFormat="1" ht="12">
      <c r="A76" s="133" t="s">
        <v>530</v>
      </c>
      <c r="B76" s="134"/>
      <c r="C76" s="134" t="s">
        <v>188</v>
      </c>
      <c r="D76" s="136" t="s">
        <v>189</v>
      </c>
      <c r="E76" s="135"/>
    </row>
    <row r="77" spans="1:5" s="185" customFormat="1" ht="12">
      <c r="A77" s="133" t="s">
        <v>465</v>
      </c>
      <c r="B77" s="134"/>
      <c r="C77" s="134" t="s">
        <v>169</v>
      </c>
      <c r="D77" s="136" t="s">
        <v>189</v>
      </c>
      <c r="E77" s="135"/>
    </row>
    <row r="78" spans="1:5" s="185" customFormat="1" ht="12">
      <c r="A78" s="133" t="s">
        <v>531</v>
      </c>
      <c r="B78" s="297"/>
      <c r="C78" s="134" t="s">
        <v>169</v>
      </c>
      <c r="D78" s="136" t="s">
        <v>189</v>
      </c>
      <c r="E78" s="298" t="s">
        <v>472</v>
      </c>
    </row>
    <row r="79" spans="1:5" s="185" customFormat="1" ht="12">
      <c r="A79" s="143" t="s">
        <v>156</v>
      </c>
      <c r="B79" s="134"/>
      <c r="C79" s="134" t="s">
        <v>169</v>
      </c>
      <c r="D79" s="136" t="s">
        <v>189</v>
      </c>
      <c r="E79" s="137" t="s">
        <v>471</v>
      </c>
    </row>
    <row r="80" spans="1:5" s="185" customFormat="1" ht="12">
      <c r="A80" s="133" t="s">
        <v>186</v>
      </c>
      <c r="B80" s="297"/>
      <c r="C80" s="134" t="s">
        <v>169</v>
      </c>
      <c r="D80" s="136" t="s">
        <v>189</v>
      </c>
      <c r="E80" s="298"/>
    </row>
    <row r="81" spans="1:5" s="185" customFormat="1" ht="12">
      <c r="A81" s="143" t="s">
        <v>193</v>
      </c>
      <c r="B81" s="134"/>
      <c r="C81" s="134" t="s">
        <v>188</v>
      </c>
      <c r="D81" s="136" t="s">
        <v>189</v>
      </c>
      <c r="E81" s="135"/>
    </row>
    <row r="82" spans="1:5" s="185" customFormat="1" ht="12">
      <c r="A82" s="133" t="s">
        <v>194</v>
      </c>
      <c r="B82" s="297"/>
      <c r="C82" s="134" t="s">
        <v>188</v>
      </c>
      <c r="D82" s="136" t="s">
        <v>189</v>
      </c>
      <c r="E82" s="298"/>
    </row>
    <row r="83" spans="1:5" s="185" customFormat="1" ht="12">
      <c r="A83" s="133" t="s">
        <v>195</v>
      </c>
      <c r="B83" s="134"/>
      <c r="C83" s="134" t="s">
        <v>188</v>
      </c>
      <c r="D83" s="136" t="s">
        <v>189</v>
      </c>
      <c r="E83" s="135"/>
    </row>
    <row r="84" spans="1:5" s="185" customFormat="1" ht="12">
      <c r="A84" s="133" t="s">
        <v>196</v>
      </c>
      <c r="B84" s="134"/>
      <c r="C84" s="134" t="s">
        <v>188</v>
      </c>
      <c r="D84" s="136" t="s">
        <v>189</v>
      </c>
      <c r="E84" s="135"/>
    </row>
    <row r="85" spans="1:5" s="185" customFormat="1" ht="12">
      <c r="A85" s="143" t="s">
        <v>477</v>
      </c>
      <c r="B85" s="134"/>
      <c r="C85" s="134" t="s">
        <v>188</v>
      </c>
      <c r="D85" s="136" t="s">
        <v>189</v>
      </c>
      <c r="E85" s="135"/>
    </row>
    <row r="86" spans="1:5" s="185" customFormat="1" ht="12">
      <c r="A86" s="133" t="s">
        <v>197</v>
      </c>
      <c r="B86" s="134"/>
      <c r="C86" s="134" t="s">
        <v>188</v>
      </c>
      <c r="D86" s="136" t="s">
        <v>189</v>
      </c>
      <c r="E86" s="135"/>
    </row>
    <row r="87" spans="1:5" s="185" customFormat="1" ht="12">
      <c r="A87" s="133" t="s">
        <v>199</v>
      </c>
      <c r="B87" s="134"/>
      <c r="C87" s="134" t="s">
        <v>188</v>
      </c>
      <c r="D87" s="136" t="s">
        <v>189</v>
      </c>
      <c r="E87" s="135"/>
    </row>
    <row r="88" spans="1:5" s="185" customFormat="1" ht="12">
      <c r="A88" s="133" t="s">
        <v>200</v>
      </c>
      <c r="B88" s="134"/>
      <c r="C88" s="134" t="s">
        <v>188</v>
      </c>
      <c r="D88" s="136" t="s">
        <v>189</v>
      </c>
      <c r="E88" s="135" t="s">
        <v>476</v>
      </c>
    </row>
    <row r="89" spans="1:5" s="185" customFormat="1" ht="12">
      <c r="A89" s="143"/>
      <c r="B89" s="134"/>
      <c r="C89" s="134"/>
      <c r="D89" s="134"/>
      <c r="E89" s="135"/>
    </row>
    <row r="90" spans="1:5" s="185" customFormat="1" ht="12">
      <c r="A90" s="130" t="s">
        <v>201</v>
      </c>
      <c r="B90" s="131"/>
      <c r="C90" s="131"/>
      <c r="D90" s="131"/>
      <c r="E90" s="132"/>
    </row>
    <row r="91" spans="1:5" s="185" customFormat="1" ht="12">
      <c r="A91" s="133" t="s">
        <v>187</v>
      </c>
      <c r="B91" s="134"/>
      <c r="C91" s="134" t="s">
        <v>188</v>
      </c>
      <c r="D91" s="136" t="s">
        <v>189</v>
      </c>
      <c r="E91" s="137"/>
    </row>
    <row r="92" spans="1:5" s="185" customFormat="1" ht="12">
      <c r="A92" s="133" t="s">
        <v>202</v>
      </c>
      <c r="B92" s="134"/>
      <c r="C92" s="134" t="s">
        <v>188</v>
      </c>
      <c r="D92" s="136" t="s">
        <v>189</v>
      </c>
      <c r="E92" s="135"/>
    </row>
    <row r="93" spans="1:5" s="185" customFormat="1" ht="12">
      <c r="A93" s="133" t="s">
        <v>532</v>
      </c>
      <c r="B93" s="134"/>
      <c r="C93" s="134" t="s">
        <v>188</v>
      </c>
      <c r="D93" s="136" t="s">
        <v>189</v>
      </c>
      <c r="E93" s="135"/>
    </row>
    <row r="94" spans="1:5" s="185" customFormat="1" ht="12">
      <c r="A94" s="133" t="s">
        <v>198</v>
      </c>
      <c r="B94" s="134"/>
      <c r="C94" s="134" t="s">
        <v>188</v>
      </c>
      <c r="D94" s="136" t="s">
        <v>189</v>
      </c>
      <c r="E94" s="135"/>
    </row>
    <row r="95" spans="1:5" s="185" customFormat="1" ht="12">
      <c r="A95" s="133" t="s">
        <v>203</v>
      </c>
      <c r="B95" s="134"/>
      <c r="C95" s="134" t="s">
        <v>188</v>
      </c>
      <c r="D95" s="136" t="s">
        <v>189</v>
      </c>
      <c r="E95" s="135"/>
    </row>
    <row r="96" spans="1:5" s="185" customFormat="1" ht="12">
      <c r="A96" s="133" t="s">
        <v>204</v>
      </c>
      <c r="B96" s="297"/>
      <c r="C96" s="134" t="s">
        <v>188</v>
      </c>
      <c r="D96" s="136" t="s">
        <v>189</v>
      </c>
      <c r="E96" s="298"/>
    </row>
    <row r="97" spans="1:5" s="185" customFormat="1" ht="12">
      <c r="A97" s="133" t="s">
        <v>200</v>
      </c>
      <c r="B97" s="134"/>
      <c r="C97" s="134" t="s">
        <v>188</v>
      </c>
      <c r="D97" s="136" t="s">
        <v>189</v>
      </c>
      <c r="E97" s="135"/>
    </row>
    <row r="98" spans="1:5" s="185" customFormat="1" ht="12">
      <c r="A98" s="143"/>
      <c r="B98" s="134"/>
      <c r="C98" s="134"/>
      <c r="D98" s="134"/>
      <c r="E98" s="135"/>
    </row>
    <row r="99" spans="1:5" s="185" customFormat="1" ht="12">
      <c r="A99" s="130" t="s">
        <v>205</v>
      </c>
      <c r="B99" s="131"/>
      <c r="C99" s="131"/>
      <c r="D99" s="131"/>
      <c r="E99" s="132"/>
    </row>
    <row r="100" spans="1:5" s="185" customFormat="1" ht="12">
      <c r="A100" s="133" t="s">
        <v>187</v>
      </c>
      <c r="B100" s="134"/>
      <c r="C100" s="134" t="s">
        <v>188</v>
      </c>
      <c r="D100" s="136" t="s">
        <v>189</v>
      </c>
      <c r="E100" s="137"/>
    </row>
    <row r="101" spans="1:5" s="185" customFormat="1" ht="12">
      <c r="A101" s="133" t="s">
        <v>206</v>
      </c>
      <c r="B101" s="134"/>
      <c r="C101" s="134" t="s">
        <v>188</v>
      </c>
      <c r="D101" s="136" t="s">
        <v>189</v>
      </c>
      <c r="E101" s="135"/>
    </row>
    <row r="102" spans="1:5" s="185" customFormat="1" ht="12">
      <c r="A102" s="133" t="s">
        <v>207</v>
      </c>
      <c r="B102" s="134"/>
      <c r="C102" s="134" t="s">
        <v>188</v>
      </c>
      <c r="D102" s="136" t="s">
        <v>189</v>
      </c>
      <c r="E102" s="135"/>
    </row>
    <row r="103" spans="1:5" s="185" customFormat="1" ht="12">
      <c r="A103" s="133" t="s">
        <v>208</v>
      </c>
      <c r="B103" s="134"/>
      <c r="C103" s="134" t="s">
        <v>188</v>
      </c>
      <c r="D103" s="136" t="s">
        <v>189</v>
      </c>
      <c r="E103" s="135"/>
    </row>
    <row r="104" spans="1:5" s="185" customFormat="1" ht="12">
      <c r="A104" s="133" t="s">
        <v>209</v>
      </c>
      <c r="B104" s="134"/>
      <c r="C104" s="134" t="s">
        <v>188</v>
      </c>
      <c r="D104" s="136" t="s">
        <v>189</v>
      </c>
      <c r="E104" s="135"/>
    </row>
    <row r="105" spans="1:5" s="185" customFormat="1" ht="12">
      <c r="A105" s="133" t="s">
        <v>210</v>
      </c>
      <c r="B105" s="134"/>
      <c r="C105" s="134" t="s">
        <v>188</v>
      </c>
      <c r="D105" s="136" t="s">
        <v>189</v>
      </c>
      <c r="E105" s="135"/>
    </row>
    <row r="106" spans="1:5" s="185" customFormat="1" ht="12">
      <c r="A106" s="133" t="s">
        <v>211</v>
      </c>
      <c r="B106" s="134"/>
      <c r="C106" s="134" t="s">
        <v>188</v>
      </c>
      <c r="D106" s="136" t="s">
        <v>189</v>
      </c>
      <c r="E106" s="135"/>
    </row>
    <row r="107" spans="1:5" s="185" customFormat="1" ht="12">
      <c r="A107" s="133" t="s">
        <v>212</v>
      </c>
      <c r="B107" s="134"/>
      <c r="C107" s="134" t="s">
        <v>188</v>
      </c>
      <c r="D107" s="136" t="s">
        <v>189</v>
      </c>
      <c r="E107" s="135"/>
    </row>
    <row r="108" spans="1:5" s="185" customFormat="1" ht="12">
      <c r="A108" s="133" t="s">
        <v>213</v>
      </c>
      <c r="B108" s="134"/>
      <c r="C108" s="134" t="s">
        <v>188</v>
      </c>
      <c r="D108" s="136" t="s">
        <v>189</v>
      </c>
      <c r="E108" s="135"/>
    </row>
    <row r="109" spans="1:5" s="185" customFormat="1" ht="12">
      <c r="A109" s="133" t="s">
        <v>214</v>
      </c>
      <c r="B109" s="134"/>
      <c r="C109" s="134" t="s">
        <v>188</v>
      </c>
      <c r="D109" s="136" t="s">
        <v>189</v>
      </c>
      <c r="E109" s="135"/>
    </row>
    <row r="110" spans="1:5" s="185" customFormat="1" ht="12">
      <c r="A110" s="133" t="s">
        <v>215</v>
      </c>
      <c r="B110" s="134"/>
      <c r="C110" s="134" t="s">
        <v>188</v>
      </c>
      <c r="D110" s="136" t="s">
        <v>189</v>
      </c>
      <c r="E110" s="135"/>
    </row>
    <row r="111" spans="1:5" s="185" customFormat="1" ht="12">
      <c r="A111" s="133" t="s">
        <v>216</v>
      </c>
      <c r="B111" s="134"/>
      <c r="C111" s="134" t="s">
        <v>188</v>
      </c>
      <c r="D111" s="136" t="s">
        <v>189</v>
      </c>
      <c r="E111" s="135"/>
    </row>
    <row r="112" spans="1:5" s="185" customFormat="1" ht="12">
      <c r="A112" s="133" t="s">
        <v>217</v>
      </c>
      <c r="B112" s="134"/>
      <c r="C112" s="134" t="s">
        <v>188</v>
      </c>
      <c r="D112" s="136" t="s">
        <v>189</v>
      </c>
      <c r="E112" s="144"/>
    </row>
    <row r="113" spans="1:5" s="185" customFormat="1" ht="12">
      <c r="A113" s="133" t="s">
        <v>218</v>
      </c>
      <c r="B113" s="134"/>
      <c r="C113" s="134" t="s">
        <v>188</v>
      </c>
      <c r="D113" s="136" t="s">
        <v>189</v>
      </c>
      <c r="E113" s="135"/>
    </row>
    <row r="114" spans="1:5" s="185" customFormat="1" ht="12">
      <c r="A114" s="133" t="s">
        <v>219</v>
      </c>
      <c r="B114" s="134"/>
      <c r="C114" s="134" t="s">
        <v>188</v>
      </c>
      <c r="D114" s="136" t="s">
        <v>189</v>
      </c>
      <c r="E114" s="135"/>
    </row>
    <row r="115" spans="1:5" s="185" customFormat="1" ht="12">
      <c r="A115" s="133" t="s">
        <v>220</v>
      </c>
      <c r="B115" s="134"/>
      <c r="C115" s="134" t="s">
        <v>188</v>
      </c>
      <c r="D115" s="136" t="s">
        <v>189</v>
      </c>
      <c r="E115" s="135"/>
    </row>
    <row r="116" spans="1:5" s="185" customFormat="1" ht="12">
      <c r="A116" s="133" t="s">
        <v>221</v>
      </c>
      <c r="B116" s="134"/>
      <c r="C116" s="134" t="s">
        <v>188</v>
      </c>
      <c r="D116" s="136" t="s">
        <v>189</v>
      </c>
      <c r="E116" s="135"/>
    </row>
    <row r="117" spans="1:5" s="185" customFormat="1" ht="12">
      <c r="A117" s="133" t="s">
        <v>222</v>
      </c>
      <c r="B117" s="134"/>
      <c r="C117" s="134" t="s">
        <v>188</v>
      </c>
      <c r="D117" s="136" t="s">
        <v>189</v>
      </c>
      <c r="E117" s="135"/>
    </row>
    <row r="118" spans="1:5" s="185" customFormat="1" ht="12">
      <c r="A118" s="133" t="s">
        <v>223</v>
      </c>
      <c r="B118" s="134"/>
      <c r="C118" s="134" t="s">
        <v>188</v>
      </c>
      <c r="D118" s="136" t="s">
        <v>189</v>
      </c>
      <c r="E118" s="135"/>
    </row>
    <row r="119" spans="1:5" s="185" customFormat="1" ht="12">
      <c r="A119" s="133" t="s">
        <v>224</v>
      </c>
      <c r="B119" s="134"/>
      <c r="C119" s="134" t="s">
        <v>188</v>
      </c>
      <c r="D119" s="136" t="s">
        <v>189</v>
      </c>
      <c r="E119" s="135"/>
    </row>
    <row r="120" spans="1:5" s="185" customFormat="1" ht="12">
      <c r="A120" s="133" t="s">
        <v>225</v>
      </c>
      <c r="B120" s="134"/>
      <c r="C120" s="134" t="s">
        <v>188</v>
      </c>
      <c r="D120" s="136" t="s">
        <v>189</v>
      </c>
      <c r="E120" s="135"/>
    </row>
    <row r="121" spans="1:5" s="185" customFormat="1" ht="12">
      <c r="A121" s="133" t="s">
        <v>200</v>
      </c>
      <c r="B121" s="134"/>
      <c r="C121" s="134" t="s">
        <v>188</v>
      </c>
      <c r="D121" s="136" t="s">
        <v>189</v>
      </c>
      <c r="E121" s="135"/>
    </row>
    <row r="122" spans="1:5" s="185" customFormat="1" ht="12">
      <c r="A122" s="143"/>
      <c r="B122" s="134"/>
      <c r="C122" s="134"/>
      <c r="D122" s="134"/>
      <c r="E122" s="135"/>
    </row>
    <row r="123" spans="1:5" s="185" customFormat="1" ht="12">
      <c r="A123" s="130" t="s">
        <v>226</v>
      </c>
      <c r="B123" s="131"/>
      <c r="C123" s="131"/>
      <c r="D123" s="131"/>
      <c r="E123" s="132"/>
    </row>
    <row r="124" spans="1:5" s="185" customFormat="1" ht="12">
      <c r="A124" s="133" t="s">
        <v>230</v>
      </c>
      <c r="B124" s="297"/>
      <c r="C124" s="134" t="s">
        <v>188</v>
      </c>
      <c r="D124" s="136" t="s">
        <v>189</v>
      </c>
      <c r="E124" s="298"/>
    </row>
    <row r="125" spans="1:5" s="185" customFormat="1" ht="12">
      <c r="A125" s="133" t="s">
        <v>231</v>
      </c>
      <c r="B125" s="297"/>
      <c r="C125" s="134" t="s">
        <v>188</v>
      </c>
      <c r="D125" s="136" t="s">
        <v>189</v>
      </c>
      <c r="E125" s="298"/>
    </row>
    <row r="126" spans="1:5" s="185" customFormat="1" ht="12">
      <c r="A126" s="133" t="s">
        <v>227</v>
      </c>
      <c r="B126" s="134"/>
      <c r="C126" s="134" t="s">
        <v>188</v>
      </c>
      <c r="D126" s="136" t="s">
        <v>189</v>
      </c>
      <c r="E126" s="135"/>
    </row>
    <row r="127" spans="1:5" s="185" customFormat="1" ht="12">
      <c r="A127" s="133" t="s">
        <v>228</v>
      </c>
      <c r="B127" s="134"/>
      <c r="C127" s="134" t="s">
        <v>188</v>
      </c>
      <c r="D127" s="136" t="s">
        <v>189</v>
      </c>
      <c r="E127" s="135"/>
    </row>
    <row r="128" spans="1:5" s="185" customFormat="1" ht="12">
      <c r="A128" s="133" t="s">
        <v>229</v>
      </c>
      <c r="B128" s="134"/>
      <c r="C128" s="134" t="s">
        <v>188</v>
      </c>
      <c r="D128" s="136" t="s">
        <v>189</v>
      </c>
      <c r="E128" s="135"/>
    </row>
    <row r="129" spans="1:5" s="185" customFormat="1" ht="12">
      <c r="A129" s="133" t="s">
        <v>232</v>
      </c>
      <c r="B129" s="134"/>
      <c r="C129" s="134" t="s">
        <v>188</v>
      </c>
      <c r="D129" s="136" t="s">
        <v>189</v>
      </c>
      <c r="E129" s="135"/>
    </row>
    <row r="130" spans="1:5" s="185" customFormat="1" ht="12">
      <c r="A130" s="133" t="s">
        <v>233</v>
      </c>
      <c r="B130" s="134"/>
      <c r="C130" s="134" t="s">
        <v>188</v>
      </c>
      <c r="D130" s="136" t="s">
        <v>189</v>
      </c>
      <c r="E130" s="135"/>
    </row>
    <row r="131" spans="1:5" s="185" customFormat="1" ht="12">
      <c r="A131" s="133" t="s">
        <v>234</v>
      </c>
      <c r="B131" s="134"/>
      <c r="C131" s="134" t="s">
        <v>188</v>
      </c>
      <c r="D131" s="136" t="s">
        <v>189</v>
      </c>
      <c r="E131" s="135"/>
    </row>
    <row r="132" spans="1:5" s="185" customFormat="1" ht="12">
      <c r="A132" s="133" t="s">
        <v>235</v>
      </c>
      <c r="B132" s="134"/>
      <c r="C132" s="134" t="s">
        <v>188</v>
      </c>
      <c r="D132" s="136" t="s">
        <v>189</v>
      </c>
      <c r="E132" s="135"/>
    </row>
    <row r="133" spans="1:5" s="185" customFormat="1" ht="12">
      <c r="A133" s="138"/>
      <c r="B133" s="139"/>
      <c r="C133" s="139"/>
      <c r="D133" s="139"/>
      <c r="E133" s="140"/>
    </row>
    <row r="134" spans="1:5" s="185" customFormat="1" ht="12">
      <c r="A134" s="130" t="s">
        <v>236</v>
      </c>
      <c r="B134" s="131"/>
      <c r="C134" s="131"/>
      <c r="D134" s="131"/>
      <c r="E134" s="132"/>
    </row>
    <row r="135" spans="1:5" s="185" customFormat="1" ht="12">
      <c r="A135" s="133" t="s">
        <v>237</v>
      </c>
      <c r="B135" s="134"/>
      <c r="C135" s="134" t="s">
        <v>188</v>
      </c>
      <c r="D135" s="136" t="s">
        <v>189</v>
      </c>
      <c r="E135" s="135"/>
    </row>
    <row r="136" spans="1:5" s="185" customFormat="1" ht="12">
      <c r="A136" s="133" t="s">
        <v>238</v>
      </c>
      <c r="B136" s="134"/>
      <c r="C136" s="134" t="s">
        <v>188</v>
      </c>
      <c r="D136" s="136" t="s">
        <v>189</v>
      </c>
      <c r="E136" s="135"/>
    </row>
    <row r="137" spans="1:5" s="185" customFormat="1" ht="12">
      <c r="A137" s="133" t="s">
        <v>239</v>
      </c>
      <c r="B137" s="134"/>
      <c r="C137" s="134" t="s">
        <v>188</v>
      </c>
      <c r="D137" s="136" t="s">
        <v>189</v>
      </c>
      <c r="E137" s="135"/>
    </row>
    <row r="138" spans="1:5" s="185" customFormat="1" ht="12">
      <c r="A138" s="133" t="s">
        <v>240</v>
      </c>
      <c r="B138" s="134"/>
      <c r="C138" s="134" t="s">
        <v>188</v>
      </c>
      <c r="D138" s="136" t="s">
        <v>189</v>
      </c>
      <c r="E138" s="135" t="s">
        <v>496</v>
      </c>
    </row>
    <row r="139" spans="1:5" s="185" customFormat="1" ht="12">
      <c r="A139" s="138"/>
      <c r="B139" s="139"/>
      <c r="C139" s="139"/>
      <c r="D139" s="139"/>
      <c r="E139" s="140"/>
    </row>
    <row r="140" spans="1:5" s="185" customFormat="1" ht="12">
      <c r="A140" s="296" t="s">
        <v>481</v>
      </c>
      <c r="B140" s="131"/>
      <c r="C140" s="131"/>
      <c r="D140" s="131"/>
      <c r="E140" s="132"/>
    </row>
    <row r="141" spans="1:5" s="185" customFormat="1" ht="12">
      <c r="A141" s="143" t="s">
        <v>536</v>
      </c>
      <c r="B141" s="134" t="s">
        <v>169</v>
      </c>
      <c r="C141" s="134" t="s">
        <v>188</v>
      </c>
      <c r="D141" s="301" t="s">
        <v>189</v>
      </c>
      <c r="E141" s="135"/>
    </row>
    <row r="142" spans="1:5" s="185" customFormat="1" ht="12">
      <c r="A142" s="143" t="s">
        <v>534</v>
      </c>
      <c r="B142" s="134" t="s">
        <v>169</v>
      </c>
      <c r="C142" s="134" t="s">
        <v>188</v>
      </c>
      <c r="D142" s="301" t="s">
        <v>189</v>
      </c>
      <c r="E142" s="135" t="s">
        <v>543</v>
      </c>
    </row>
    <row r="143" spans="1:5" s="185" customFormat="1" ht="12">
      <c r="A143" s="306" t="s">
        <v>535</v>
      </c>
      <c r="B143" s="134" t="s">
        <v>169</v>
      </c>
      <c r="C143" s="134" t="s">
        <v>188</v>
      </c>
      <c r="D143" s="301" t="s">
        <v>189</v>
      </c>
      <c r="E143" s="135"/>
    </row>
    <row r="144" spans="1:5" s="185" customFormat="1" ht="12">
      <c r="A144" s="306" t="s">
        <v>538</v>
      </c>
      <c r="B144" s="134" t="s">
        <v>169</v>
      </c>
      <c r="C144" s="134" t="s">
        <v>188</v>
      </c>
      <c r="D144" s="301" t="s">
        <v>189</v>
      </c>
      <c r="E144" s="135"/>
    </row>
    <row r="145" spans="1:8" s="185" customFormat="1" ht="12">
      <c r="A145" s="306" t="s">
        <v>539</v>
      </c>
      <c r="B145" s="134" t="s">
        <v>169</v>
      </c>
      <c r="C145" s="134" t="s">
        <v>188</v>
      </c>
      <c r="D145" s="301" t="s">
        <v>189</v>
      </c>
      <c r="E145" s="135"/>
    </row>
    <row r="146" spans="1:8" s="185" customFormat="1" ht="12">
      <c r="A146" s="306"/>
      <c r="B146" s="134"/>
      <c r="C146" s="134"/>
      <c r="D146" s="301"/>
      <c r="E146" s="135"/>
    </row>
    <row r="147" spans="1:8" s="185" customFormat="1" ht="12">
      <c r="A147" s="306"/>
      <c r="B147" s="134"/>
      <c r="C147" s="134"/>
      <c r="D147" s="301"/>
      <c r="E147" s="135"/>
    </row>
    <row r="148" spans="1:8" s="185" customFormat="1" ht="12">
      <c r="A148" s="143" t="s">
        <v>537</v>
      </c>
      <c r="B148" s="134" t="s">
        <v>169</v>
      </c>
      <c r="C148" s="134" t="s">
        <v>188</v>
      </c>
      <c r="D148" s="301" t="s">
        <v>189</v>
      </c>
      <c r="E148" s="135"/>
    </row>
    <row r="149" spans="1:8" s="185" customFormat="1" ht="12">
      <c r="A149" s="143" t="s">
        <v>506</v>
      </c>
      <c r="B149" s="134"/>
      <c r="C149" s="134" t="s">
        <v>188</v>
      </c>
      <c r="D149" s="301" t="s">
        <v>189</v>
      </c>
      <c r="E149" s="135"/>
    </row>
    <row r="150" spans="1:8" s="185" customFormat="1" ht="12">
      <c r="A150" s="143"/>
      <c r="B150" s="134"/>
      <c r="C150" s="134"/>
      <c r="D150" s="301"/>
      <c r="E150" s="135"/>
    </row>
    <row r="151" spans="1:8" s="185" customFormat="1" ht="12">
      <c r="A151" s="296" t="s">
        <v>466</v>
      </c>
      <c r="B151" s="131"/>
      <c r="C151" s="131"/>
      <c r="D151" s="131"/>
      <c r="E151" s="132"/>
    </row>
    <row r="152" spans="1:8" s="185" customFormat="1" ht="12">
      <c r="A152" s="143" t="s">
        <v>473</v>
      </c>
      <c r="B152" s="134"/>
      <c r="C152" s="134" t="s">
        <v>188</v>
      </c>
      <c r="D152" s="136" t="s">
        <v>189</v>
      </c>
      <c r="E152" s="135"/>
    </row>
    <row r="153" spans="1:8" s="185" customFormat="1" ht="12">
      <c r="A153" s="143" t="s">
        <v>474</v>
      </c>
      <c r="B153" s="134"/>
      <c r="C153" s="134" t="s">
        <v>188</v>
      </c>
      <c r="D153" s="136" t="s">
        <v>189</v>
      </c>
      <c r="E153" s="135"/>
    </row>
    <row r="154" spans="1:8" s="185" customFormat="1" ht="24">
      <c r="A154" s="143" t="s">
        <v>385</v>
      </c>
      <c r="B154" s="134"/>
      <c r="C154" s="134" t="s">
        <v>188</v>
      </c>
      <c r="D154" s="136" t="s">
        <v>189</v>
      </c>
      <c r="E154" s="300" t="s">
        <v>475</v>
      </c>
    </row>
    <row r="155" spans="1:8" s="185" customFormat="1" ht="12">
      <c r="A155" s="138"/>
      <c r="B155" s="139"/>
      <c r="C155" s="139"/>
      <c r="D155" s="139"/>
      <c r="E155" s="140"/>
    </row>
    <row r="156" spans="1:8" s="185" customFormat="1" ht="46.5" customHeight="1" thickBot="1">
      <c r="A156" s="314" t="s">
        <v>170</v>
      </c>
      <c r="B156" s="315"/>
      <c r="C156" s="315"/>
      <c r="D156" s="315"/>
      <c r="E156" s="316"/>
    </row>
    <row r="158" spans="1:8" ht="15">
      <c r="A158" s="304" t="s">
        <v>520</v>
      </c>
      <c r="H158" s="303"/>
    </row>
    <row r="159" spans="1:8" ht="14.25">
      <c r="A159" s="307"/>
      <c r="B159" s="307"/>
      <c r="C159" s="307"/>
      <c r="D159" s="303"/>
      <c r="E159" s="309"/>
      <c r="F159" s="305"/>
    </row>
    <row r="160" spans="1:8" ht="14.25">
      <c r="A160" s="308"/>
      <c r="B160" s="308"/>
      <c r="C160" s="308"/>
      <c r="D160" s="303"/>
      <c r="E160" s="310"/>
      <c r="F160" s="305"/>
    </row>
    <row r="161" spans="1:6" ht="14.25">
      <c r="A161" s="303" t="s">
        <v>498</v>
      </c>
      <c r="B161" s="303"/>
      <c r="C161" s="303"/>
      <c r="D161" s="303"/>
      <c r="E161" s="303" t="s">
        <v>521</v>
      </c>
      <c r="F161" s="303"/>
    </row>
    <row r="162" spans="1:6" ht="14.25">
      <c r="A162" s="303"/>
      <c r="B162" s="303"/>
      <c r="C162" s="303"/>
      <c r="D162" s="303"/>
      <c r="E162" s="303"/>
      <c r="F162" s="303"/>
    </row>
    <row r="163" spans="1:6" ht="14.25">
      <c r="A163" s="307"/>
      <c r="B163" s="307"/>
      <c r="C163" s="307"/>
      <c r="D163" s="303"/>
      <c r="E163" s="309"/>
      <c r="F163" s="305"/>
    </row>
    <row r="164" spans="1:6" ht="14.25">
      <c r="A164" s="308"/>
      <c r="B164" s="308"/>
      <c r="C164" s="308"/>
      <c r="D164" s="303"/>
      <c r="E164" s="310"/>
      <c r="F164" s="305"/>
    </row>
    <row r="165" spans="1:6" ht="14.25">
      <c r="A165" s="303" t="s">
        <v>522</v>
      </c>
      <c r="B165" s="303"/>
      <c r="C165" s="303"/>
      <c r="D165" s="303"/>
      <c r="E165" s="303" t="s">
        <v>521</v>
      </c>
      <c r="F165" s="303"/>
    </row>
    <row r="166" spans="1:6">
      <c r="A166" s="210"/>
      <c r="D166" s="224"/>
      <c r="E166" s="183"/>
    </row>
  </sheetData>
  <mergeCells count="8">
    <mergeCell ref="A8:E10"/>
    <mergeCell ref="A7:E7"/>
    <mergeCell ref="A163:C164"/>
    <mergeCell ref="A159:C160"/>
    <mergeCell ref="E159:E160"/>
    <mergeCell ref="E163:E164"/>
    <mergeCell ref="A12:E12"/>
    <mergeCell ref="A156:E156"/>
  </mergeCells>
  <conditionalFormatting sqref="D167:D1048576 C159:C166 C6 D13:D157">
    <cfRule type="containsText" dxfId="3" priority="10" operator="containsText" text="TBC">
      <formula>NOT(ISERROR(SEARCH("TBC",C6)))</formula>
    </cfRule>
    <cfRule type="containsText" dxfId="2" priority="11" operator="containsText" text="YES">
      <formula>NOT(ISERROR(SEARCH("YES",C6)))</formula>
    </cfRule>
    <cfRule type="containsText" dxfId="1" priority="12" operator="containsText" text="NO">
      <formula>NOT(ISERROR(SEARCH("NO",C6)))</formula>
    </cfRule>
  </conditionalFormatting>
  <printOptions horizontalCentered="1"/>
  <pageMargins left="0.5" right="0.44" top="0.37" bottom="0.7" header="0.3" footer="0.26"/>
  <pageSetup scale="86" fitToHeight="3" orientation="portrait" r:id="rId1"/>
  <headerFooter>
    <oddFooter>&amp;L&amp;"Arial,Regular"&amp;9Form created 04-May-17 - Rev 1&amp;R&amp;"Arial,Regular"&amp;9&amp;Z&amp;F
Printed &amp;D
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266"/>
  <sheetViews>
    <sheetView view="pageBreakPreview" zoomScale="85" zoomScaleNormal="85" zoomScaleSheetLayoutView="85" workbookViewId="0">
      <selection activeCell="B20" sqref="B20"/>
    </sheetView>
  </sheetViews>
  <sheetFormatPr defaultColWidth="0" defaultRowHeight="0" customHeight="1" zeroHeight="1"/>
  <cols>
    <col min="1" max="1" width="9.140625" style="209" customWidth="1"/>
    <col min="2" max="2" width="40" style="258" bestFit="1" customWidth="1"/>
    <col min="3" max="4" width="11.42578125" style="247" customWidth="1"/>
    <col min="5" max="5" width="41.28515625" style="186" customWidth="1"/>
    <col min="6" max="6" width="3.85546875" style="186" customWidth="1"/>
    <col min="7" max="7" width="12.5703125" style="186" hidden="1" customWidth="1"/>
    <col min="8" max="8" width="25.140625" style="165" hidden="1" customWidth="1"/>
    <col min="9" max="9" width="10.85546875" style="165" hidden="1" customWidth="1"/>
    <col min="10" max="11" width="15.85546875" style="165" hidden="1" customWidth="1"/>
    <col min="12" max="13" width="5.85546875" style="165" hidden="1" customWidth="1"/>
    <col min="14" max="16384" width="8.85546875" style="186" hidden="1"/>
  </cols>
  <sheetData>
    <row r="1" spans="1:18" ht="21">
      <c r="A1" s="211"/>
      <c r="B1" s="248"/>
      <c r="C1" s="228"/>
      <c r="D1" s="225" t="s">
        <v>392</v>
      </c>
      <c r="E1" s="229"/>
      <c r="F1" s="194"/>
      <c r="G1" s="188"/>
      <c r="H1" s="186"/>
      <c r="I1" s="186"/>
      <c r="J1" s="186"/>
      <c r="K1" s="186"/>
      <c r="L1" s="186"/>
      <c r="M1" s="193"/>
    </row>
    <row r="2" spans="1:18" ht="21">
      <c r="A2" s="211"/>
      <c r="B2" s="248"/>
      <c r="C2" s="228"/>
      <c r="D2" s="225" t="s">
        <v>455</v>
      </c>
      <c r="E2" s="295"/>
      <c r="F2" s="194"/>
      <c r="G2" s="188"/>
      <c r="H2" s="186"/>
      <c r="I2" s="186"/>
      <c r="J2" s="186"/>
      <c r="K2" s="186"/>
      <c r="L2" s="186"/>
      <c r="M2" s="193"/>
    </row>
    <row r="3" spans="1:18" ht="21">
      <c r="A3" s="211"/>
      <c r="B3" s="248"/>
      <c r="C3" s="228"/>
      <c r="D3" s="225" t="s">
        <v>454</v>
      </c>
      <c r="E3" s="231"/>
      <c r="F3" s="194"/>
      <c r="G3" s="188"/>
      <c r="H3" s="186"/>
      <c r="I3" s="186"/>
      <c r="J3" s="186"/>
      <c r="K3" s="186"/>
      <c r="L3" s="186"/>
      <c r="M3" s="193"/>
    </row>
    <row r="4" spans="1:18" ht="21">
      <c r="A4" s="211"/>
      <c r="B4" s="248"/>
      <c r="C4" s="228"/>
      <c r="D4" s="225" t="s">
        <v>246</v>
      </c>
      <c r="E4" s="231"/>
      <c r="F4" s="194"/>
      <c r="G4" s="188"/>
      <c r="H4" s="186"/>
      <c r="I4" s="186"/>
      <c r="J4" s="186"/>
      <c r="K4" s="186"/>
      <c r="L4" s="186"/>
      <c r="M4" s="193"/>
    </row>
    <row r="5" spans="1:18" ht="21">
      <c r="A5" s="211"/>
      <c r="B5" s="248"/>
      <c r="C5" s="228"/>
      <c r="D5" s="225" t="s">
        <v>247</v>
      </c>
      <c r="E5" s="232"/>
      <c r="F5" s="194"/>
      <c r="G5" s="188"/>
      <c r="H5" s="186"/>
      <c r="I5" s="186"/>
      <c r="J5" s="186"/>
      <c r="K5" s="186"/>
      <c r="L5" s="186"/>
      <c r="M5" s="193"/>
    </row>
    <row r="6" spans="1:18" ht="11.25" customHeight="1" thickBot="1">
      <c r="A6" s="192"/>
      <c r="B6" s="249"/>
      <c r="C6" s="233"/>
      <c r="D6" s="233"/>
      <c r="E6" s="187"/>
      <c r="F6" s="187"/>
      <c r="G6" s="187"/>
      <c r="H6" s="187"/>
      <c r="I6" s="187"/>
      <c r="J6" s="187"/>
      <c r="K6" s="187"/>
      <c r="L6" s="157"/>
      <c r="M6" s="193"/>
      <c r="P6" s="199"/>
      <c r="Q6" s="199"/>
      <c r="R6" s="199"/>
    </row>
    <row r="7" spans="1:18" ht="26.25" customHeight="1" thickBot="1">
      <c r="A7" s="326" t="s">
        <v>248</v>
      </c>
      <c r="B7" s="327"/>
      <c r="C7" s="327"/>
      <c r="D7" s="327"/>
      <c r="E7" s="328"/>
      <c r="F7" s="187"/>
      <c r="G7" s="187"/>
      <c r="M7" s="234"/>
      <c r="P7" s="199"/>
      <c r="Q7" s="199"/>
      <c r="R7" s="199"/>
    </row>
    <row r="8" spans="1:18" ht="11.25" customHeight="1" thickBot="1">
      <c r="A8" s="192"/>
      <c r="B8" s="249"/>
      <c r="C8" s="233"/>
      <c r="D8" s="233"/>
      <c r="E8" s="187"/>
      <c r="F8" s="187"/>
      <c r="G8" s="187"/>
      <c r="H8" s="187"/>
      <c r="I8" s="187"/>
      <c r="J8" s="187"/>
      <c r="K8" s="187"/>
      <c r="L8" s="157"/>
      <c r="M8" s="193"/>
      <c r="P8" s="199"/>
      <c r="Q8" s="199"/>
      <c r="R8" s="199"/>
    </row>
    <row r="9" spans="1:18" ht="45.75" thickBot="1">
      <c r="A9" s="195" t="s">
        <v>58</v>
      </c>
      <c r="B9" s="250" t="s">
        <v>28</v>
      </c>
      <c r="C9" s="196" t="s">
        <v>249</v>
      </c>
      <c r="D9" s="227" t="s">
        <v>250</v>
      </c>
      <c r="E9" s="197" t="s">
        <v>54</v>
      </c>
      <c r="F9" s="187"/>
      <c r="G9" s="187"/>
      <c r="M9" s="198"/>
      <c r="P9" s="199"/>
      <c r="Q9" s="199"/>
      <c r="R9" s="199"/>
    </row>
    <row r="10" spans="1:18" ht="20.25" customHeight="1" thickBot="1">
      <c r="A10" s="200" t="s">
        <v>393</v>
      </c>
      <c r="B10" s="251"/>
      <c r="C10" s="201"/>
      <c r="D10" s="201"/>
      <c r="E10" s="271">
        <f>SUM(D11:D57)</f>
        <v>1038</v>
      </c>
      <c r="F10" s="187"/>
      <c r="G10" s="187"/>
      <c r="M10" s="193"/>
      <c r="P10" s="199"/>
      <c r="Q10" s="199"/>
      <c r="R10" s="199"/>
    </row>
    <row r="11" spans="1:18" ht="15">
      <c r="A11" s="113">
        <v>100</v>
      </c>
      <c r="B11" s="252" t="s">
        <v>251</v>
      </c>
      <c r="C11" s="235" t="s">
        <v>252</v>
      </c>
      <c r="D11" s="236">
        <f>SUM(C12:C14)</f>
        <v>122</v>
      </c>
      <c r="E11" s="265"/>
      <c r="F11" s="187"/>
      <c r="G11" s="187"/>
      <c r="M11" s="193"/>
      <c r="P11" s="199"/>
      <c r="Q11" s="199"/>
      <c r="R11" s="199"/>
    </row>
    <row r="12" spans="1:18" ht="15">
      <c r="A12" s="202"/>
      <c r="B12" s="246" t="s">
        <v>254</v>
      </c>
      <c r="C12" s="237">
        <v>2</v>
      </c>
      <c r="D12" s="238"/>
      <c r="E12" s="259"/>
      <c r="F12" s="187"/>
      <c r="G12" s="187"/>
      <c r="M12" s="193"/>
      <c r="P12" s="199"/>
      <c r="Q12" s="199"/>
      <c r="R12" s="199"/>
    </row>
    <row r="13" spans="1:18" ht="15">
      <c r="A13" s="202"/>
      <c r="B13" s="246" t="s">
        <v>253</v>
      </c>
      <c r="C13" s="237">
        <v>80</v>
      </c>
      <c r="D13" s="238"/>
      <c r="E13" s="259"/>
      <c r="F13" s="187"/>
      <c r="G13" s="187"/>
      <c r="M13" s="193"/>
      <c r="P13" s="199"/>
      <c r="Q13" s="199"/>
      <c r="R13" s="199"/>
    </row>
    <row r="14" spans="1:18" ht="15">
      <c r="A14" s="202"/>
      <c r="B14" s="246" t="s">
        <v>255</v>
      </c>
      <c r="C14" s="237">
        <v>40</v>
      </c>
      <c r="D14" s="238"/>
      <c r="E14" s="259"/>
      <c r="F14" s="187"/>
      <c r="G14" s="187"/>
      <c r="M14" s="193"/>
      <c r="P14" s="199"/>
      <c r="Q14" s="199"/>
      <c r="R14" s="199"/>
    </row>
    <row r="15" spans="1:18" ht="15">
      <c r="A15" s="202"/>
      <c r="B15" s="246"/>
      <c r="C15" s="237"/>
      <c r="D15" s="238"/>
      <c r="E15" s="259"/>
      <c r="F15" s="187"/>
      <c r="G15" s="187"/>
      <c r="M15" s="193"/>
      <c r="P15" s="199"/>
      <c r="Q15" s="199"/>
      <c r="R15" s="199"/>
    </row>
    <row r="16" spans="1:18" ht="30">
      <c r="A16" s="37">
        <v>101</v>
      </c>
      <c r="B16" s="253" t="s">
        <v>402</v>
      </c>
      <c r="C16" s="239" t="s">
        <v>252</v>
      </c>
      <c r="D16" s="240">
        <f>SUM(C17:C21)</f>
        <v>130</v>
      </c>
      <c r="E16" s="266"/>
      <c r="F16" s="187"/>
      <c r="G16" s="187"/>
      <c r="M16" s="193"/>
      <c r="P16" s="199"/>
      <c r="Q16" s="199"/>
      <c r="R16" s="199"/>
    </row>
    <row r="17" spans="1:18" ht="15">
      <c r="A17" s="202"/>
      <c r="B17" s="246" t="s">
        <v>256</v>
      </c>
      <c r="C17" s="237">
        <v>60</v>
      </c>
      <c r="D17" s="238"/>
      <c r="E17" s="259"/>
      <c r="F17" s="187"/>
      <c r="G17" s="187"/>
      <c r="M17" s="193"/>
      <c r="P17" s="199"/>
      <c r="Q17" s="199"/>
      <c r="R17" s="199"/>
    </row>
    <row r="18" spans="1:18" ht="15">
      <c r="A18" s="202"/>
      <c r="B18" s="246" t="s">
        <v>255</v>
      </c>
      <c r="C18" s="237">
        <v>20</v>
      </c>
      <c r="D18" s="238"/>
      <c r="E18" s="259"/>
      <c r="F18" s="187"/>
      <c r="G18" s="187"/>
      <c r="M18" s="193"/>
      <c r="P18" s="199"/>
      <c r="Q18" s="199"/>
      <c r="R18" s="199"/>
    </row>
    <row r="19" spans="1:18" ht="15">
      <c r="A19" s="202"/>
      <c r="B19" s="246" t="s">
        <v>403</v>
      </c>
      <c r="C19" s="237">
        <v>30</v>
      </c>
      <c r="D19" s="238"/>
      <c r="E19" s="259"/>
      <c r="F19" s="187"/>
      <c r="G19" s="187"/>
      <c r="M19" s="193"/>
      <c r="P19" s="199"/>
      <c r="Q19" s="199"/>
      <c r="R19" s="199"/>
    </row>
    <row r="20" spans="1:18" ht="15">
      <c r="A20" s="202"/>
      <c r="B20" s="246" t="s">
        <v>278</v>
      </c>
      <c r="C20" s="237">
        <v>20</v>
      </c>
      <c r="D20" s="238"/>
      <c r="E20" s="259"/>
      <c r="F20" s="187"/>
      <c r="G20" s="187"/>
      <c r="M20" s="193"/>
      <c r="P20" s="199"/>
      <c r="Q20" s="199"/>
      <c r="R20" s="199"/>
    </row>
    <row r="21" spans="1:18" ht="15">
      <c r="A21" s="202"/>
      <c r="B21" s="246"/>
      <c r="C21" s="237"/>
      <c r="D21" s="238"/>
      <c r="E21" s="259"/>
      <c r="F21" s="187"/>
      <c r="G21" s="187"/>
      <c r="M21" s="193"/>
      <c r="P21" s="199"/>
      <c r="Q21" s="199"/>
      <c r="R21" s="199"/>
    </row>
    <row r="22" spans="1:18" ht="15">
      <c r="A22" s="37">
        <v>102</v>
      </c>
      <c r="B22" s="253" t="s">
        <v>257</v>
      </c>
      <c r="C22" s="239" t="s">
        <v>252</v>
      </c>
      <c r="D22" s="240">
        <f>SUM(C23:C25)</f>
        <v>120</v>
      </c>
      <c r="E22" s="266"/>
      <c r="F22" s="187"/>
      <c r="G22" s="187"/>
      <c r="M22" s="193"/>
    </row>
    <row r="23" spans="1:18" ht="28.5">
      <c r="A23" s="202"/>
      <c r="B23" s="246" t="s">
        <v>406</v>
      </c>
      <c r="C23" s="237">
        <v>80</v>
      </c>
      <c r="D23" s="238"/>
      <c r="E23" s="259" t="s">
        <v>401</v>
      </c>
      <c r="F23" s="187"/>
      <c r="G23" s="187"/>
      <c r="M23" s="193"/>
      <c r="P23" s="199"/>
      <c r="Q23" s="199"/>
      <c r="R23" s="199"/>
    </row>
    <row r="24" spans="1:18" ht="28.5">
      <c r="A24" s="202"/>
      <c r="B24" s="246" t="s">
        <v>258</v>
      </c>
      <c r="C24" s="237">
        <f>+C23/2</f>
        <v>40</v>
      </c>
      <c r="D24" s="238"/>
      <c r="E24" s="259"/>
      <c r="F24" s="187"/>
      <c r="G24" s="187"/>
      <c r="M24" s="193"/>
      <c r="P24" s="199"/>
      <c r="Q24" s="199"/>
      <c r="R24" s="199"/>
    </row>
    <row r="25" spans="1:18" ht="15">
      <c r="A25" s="202"/>
      <c r="B25" s="246"/>
      <c r="C25" s="237"/>
      <c r="D25" s="238"/>
      <c r="E25" s="259"/>
      <c r="F25" s="187"/>
      <c r="G25" s="187"/>
      <c r="M25" s="193"/>
      <c r="P25" s="199"/>
      <c r="Q25" s="199"/>
      <c r="R25" s="199"/>
    </row>
    <row r="26" spans="1:18" ht="15">
      <c r="A26" s="37">
        <v>103</v>
      </c>
      <c r="B26" s="253" t="s">
        <v>259</v>
      </c>
      <c r="C26" s="239" t="s">
        <v>252</v>
      </c>
      <c r="D26" s="240">
        <f>SUM(C27:C29)</f>
        <v>40</v>
      </c>
      <c r="E26" s="266"/>
      <c r="F26" s="187"/>
      <c r="G26" s="187"/>
      <c r="H26" s="329" t="s">
        <v>251</v>
      </c>
      <c r="I26" s="329"/>
      <c r="M26" s="193"/>
    </row>
    <row r="27" spans="1:18" ht="15">
      <c r="A27" s="202"/>
      <c r="B27" s="246" t="s">
        <v>260</v>
      </c>
      <c r="C27" s="237">
        <v>0</v>
      </c>
      <c r="D27" s="238"/>
      <c r="E27" s="259"/>
      <c r="F27" s="187"/>
      <c r="G27" s="187"/>
      <c r="H27" s="329" t="s">
        <v>261</v>
      </c>
      <c r="I27" s="329"/>
      <c r="M27" s="193"/>
      <c r="P27" s="199"/>
      <c r="Q27" s="199"/>
      <c r="R27" s="199"/>
    </row>
    <row r="28" spans="1:18" ht="15">
      <c r="A28" s="202"/>
      <c r="B28" s="246" t="s">
        <v>404</v>
      </c>
      <c r="C28" s="237">
        <v>20</v>
      </c>
      <c r="D28" s="238"/>
      <c r="E28" s="259"/>
      <c r="F28" s="187"/>
      <c r="G28" s="187"/>
      <c r="H28" s="329" t="s">
        <v>257</v>
      </c>
      <c r="I28" s="329"/>
      <c r="M28" s="193"/>
      <c r="P28" s="199"/>
      <c r="Q28" s="199"/>
      <c r="R28" s="199"/>
    </row>
    <row r="29" spans="1:18" ht="15">
      <c r="A29" s="202"/>
      <c r="B29" s="246" t="s">
        <v>262</v>
      </c>
      <c r="C29" s="237">
        <v>20</v>
      </c>
      <c r="D29" s="238"/>
      <c r="E29" s="259"/>
      <c r="F29" s="187"/>
      <c r="G29" s="187"/>
      <c r="H29" s="329" t="s">
        <v>263</v>
      </c>
      <c r="I29" s="329"/>
      <c r="M29" s="193"/>
    </row>
    <row r="30" spans="1:18" ht="15">
      <c r="A30" s="202"/>
      <c r="B30" s="246"/>
      <c r="C30" s="237"/>
      <c r="D30" s="238"/>
      <c r="E30" s="259"/>
      <c r="F30" s="187"/>
      <c r="G30" s="187"/>
      <c r="H30" s="164"/>
      <c r="I30" s="164"/>
      <c r="M30" s="193"/>
    </row>
    <row r="31" spans="1:18" ht="15">
      <c r="A31" s="37">
        <v>104</v>
      </c>
      <c r="B31" s="253" t="s">
        <v>405</v>
      </c>
      <c r="C31" s="239" t="s">
        <v>252</v>
      </c>
      <c r="D31" s="240">
        <f>SUM(C32:C33)</f>
        <v>60</v>
      </c>
      <c r="E31" s="259"/>
      <c r="F31" s="187"/>
      <c r="G31" s="187"/>
      <c r="H31" s="329" t="s">
        <v>264</v>
      </c>
      <c r="I31" s="329"/>
      <c r="M31" s="193"/>
    </row>
    <row r="32" spans="1:18" ht="15">
      <c r="A32" s="202"/>
      <c r="B32" s="254" t="s">
        <v>265</v>
      </c>
      <c r="C32" s="237">
        <v>60</v>
      </c>
      <c r="D32" s="238"/>
      <c r="E32" s="259"/>
      <c r="F32" s="187"/>
      <c r="G32" s="187"/>
      <c r="H32" s="329" t="s">
        <v>266</v>
      </c>
      <c r="I32" s="329"/>
      <c r="M32" s="193"/>
      <c r="P32" s="199"/>
      <c r="Q32" s="199"/>
      <c r="R32" s="199"/>
    </row>
    <row r="33" spans="1:18" ht="15">
      <c r="A33" s="202"/>
      <c r="B33" s="246"/>
      <c r="C33" s="237"/>
      <c r="D33" s="238"/>
      <c r="E33" s="259"/>
      <c r="F33" s="187"/>
      <c r="G33" s="187"/>
      <c r="H33" s="329" t="s">
        <v>267</v>
      </c>
      <c r="I33" s="329"/>
      <c r="M33" s="193"/>
      <c r="P33" s="199"/>
      <c r="Q33" s="199"/>
      <c r="R33" s="199"/>
    </row>
    <row r="34" spans="1:18" ht="15">
      <c r="A34" s="202"/>
      <c r="B34" s="246"/>
      <c r="C34" s="237"/>
      <c r="D34" s="238"/>
      <c r="E34" s="259"/>
      <c r="F34" s="187"/>
      <c r="G34" s="187"/>
      <c r="H34" s="329" t="s">
        <v>268</v>
      </c>
      <c r="I34" s="329"/>
      <c r="M34" s="193"/>
      <c r="P34" s="199"/>
      <c r="Q34" s="199"/>
      <c r="R34" s="199"/>
    </row>
    <row r="35" spans="1:18" ht="15">
      <c r="A35" s="202"/>
      <c r="B35" s="246"/>
      <c r="C35" s="237"/>
      <c r="D35" s="238"/>
      <c r="E35" s="259"/>
      <c r="F35" s="187"/>
      <c r="G35" s="187"/>
      <c r="M35" s="193"/>
      <c r="P35" s="199"/>
      <c r="Q35" s="199"/>
      <c r="R35" s="199"/>
    </row>
    <row r="36" spans="1:18" ht="15">
      <c r="A36" s="37">
        <v>105</v>
      </c>
      <c r="B36" s="253" t="s">
        <v>279</v>
      </c>
      <c r="C36" s="239" t="s">
        <v>252</v>
      </c>
      <c r="D36" s="240">
        <f>SUM(C37:C41)</f>
        <v>280</v>
      </c>
      <c r="E36" s="266"/>
      <c r="F36" s="187"/>
      <c r="G36" s="187"/>
      <c r="M36" s="193"/>
    </row>
    <row r="37" spans="1:18" ht="15">
      <c r="A37" s="202"/>
      <c r="B37" s="246" t="s">
        <v>407</v>
      </c>
      <c r="C37" s="237">
        <v>80</v>
      </c>
      <c r="D37" s="238"/>
      <c r="E37" s="259" t="s">
        <v>411</v>
      </c>
      <c r="F37" s="187"/>
      <c r="G37" s="187"/>
      <c r="M37" s="193"/>
      <c r="P37" s="199"/>
      <c r="Q37" s="199"/>
      <c r="R37" s="199"/>
    </row>
    <row r="38" spans="1:18" ht="28.5">
      <c r="A38" s="202"/>
      <c r="B38" s="246" t="s">
        <v>412</v>
      </c>
      <c r="C38" s="237">
        <v>60</v>
      </c>
      <c r="D38" s="238"/>
      <c r="E38" s="259"/>
      <c r="F38" s="187"/>
      <c r="G38" s="187"/>
      <c r="M38" s="193"/>
      <c r="P38" s="199"/>
      <c r="Q38" s="199"/>
      <c r="R38" s="199"/>
    </row>
    <row r="39" spans="1:18" ht="15">
      <c r="A39" s="202"/>
      <c r="B39" s="246" t="s">
        <v>413</v>
      </c>
      <c r="C39" s="237">
        <v>100</v>
      </c>
      <c r="D39" s="238"/>
      <c r="E39" s="259"/>
      <c r="F39" s="187"/>
      <c r="G39" s="187"/>
      <c r="M39" s="193"/>
      <c r="P39" s="199"/>
      <c r="Q39" s="199"/>
      <c r="R39" s="199"/>
    </row>
    <row r="40" spans="1:18" ht="15">
      <c r="A40" s="202"/>
      <c r="B40" s="256" t="s">
        <v>280</v>
      </c>
      <c r="C40" s="244">
        <v>40</v>
      </c>
      <c r="D40" s="238"/>
      <c r="E40" s="262"/>
      <c r="F40" s="187"/>
      <c r="G40" s="187"/>
      <c r="H40" s="329"/>
      <c r="I40" s="329"/>
      <c r="M40" s="193"/>
      <c r="P40" s="199"/>
      <c r="Q40" s="199"/>
      <c r="R40" s="199"/>
    </row>
    <row r="41" spans="1:18" ht="15">
      <c r="A41" s="202"/>
      <c r="B41" s="246"/>
      <c r="C41" s="237"/>
      <c r="D41" s="238"/>
      <c r="E41" s="259"/>
      <c r="F41" s="187"/>
      <c r="G41" s="187"/>
      <c r="M41" s="193"/>
    </row>
    <row r="42" spans="1:18" ht="15" customHeight="1">
      <c r="A42" s="37">
        <v>106</v>
      </c>
      <c r="B42" s="253" t="s">
        <v>269</v>
      </c>
      <c r="C42" s="239" t="s">
        <v>252</v>
      </c>
      <c r="D42" s="240">
        <f>SUM(C43:C44)</f>
        <v>2</v>
      </c>
      <c r="E42" s="266"/>
      <c r="F42" s="187"/>
      <c r="G42" s="187"/>
      <c r="M42" s="193"/>
    </row>
    <row r="43" spans="1:18" ht="15">
      <c r="A43" s="202"/>
      <c r="B43" s="246" t="s">
        <v>419</v>
      </c>
      <c r="C43" s="237">
        <v>0</v>
      </c>
      <c r="D43" s="241"/>
      <c r="E43" s="259"/>
      <c r="F43" s="187"/>
      <c r="G43" s="187"/>
      <c r="M43" s="193"/>
      <c r="P43" s="199"/>
      <c r="Q43" s="199"/>
      <c r="R43" s="199"/>
    </row>
    <row r="44" spans="1:18" ht="28.5">
      <c r="A44" s="202"/>
      <c r="B44" s="246" t="s">
        <v>270</v>
      </c>
      <c r="C44" s="237">
        <v>2</v>
      </c>
      <c r="D44" s="241"/>
      <c r="E44" s="259"/>
      <c r="F44" s="187"/>
      <c r="G44" s="187"/>
      <c r="M44" s="193"/>
      <c r="P44" s="199"/>
      <c r="Q44" s="199"/>
      <c r="R44" s="199"/>
    </row>
    <row r="45" spans="1:18" ht="15">
      <c r="A45" s="202"/>
      <c r="B45" s="246"/>
      <c r="C45" s="237"/>
      <c r="D45" s="241"/>
      <c r="E45" s="259"/>
      <c r="F45" s="187"/>
      <c r="G45" s="187"/>
      <c r="M45" s="193"/>
      <c r="P45" s="199"/>
      <c r="Q45" s="199"/>
      <c r="R45" s="199"/>
    </row>
    <row r="46" spans="1:18" ht="15">
      <c r="A46" s="37">
        <v>107</v>
      </c>
      <c r="B46" s="253" t="s">
        <v>420</v>
      </c>
      <c r="C46" s="239" t="s">
        <v>252</v>
      </c>
      <c r="D46" s="240">
        <f>SUM(C47:C49)</f>
        <v>160</v>
      </c>
      <c r="E46" s="266"/>
      <c r="F46" s="187"/>
      <c r="G46" s="187"/>
      <c r="M46" s="193"/>
    </row>
    <row r="47" spans="1:18" ht="28.5">
      <c r="A47" s="202"/>
      <c r="B47" s="246" t="s">
        <v>271</v>
      </c>
      <c r="C47" s="237">
        <f>4*4*5</f>
        <v>80</v>
      </c>
      <c r="D47" s="238"/>
      <c r="E47" s="261" t="s">
        <v>272</v>
      </c>
      <c r="F47" s="187"/>
      <c r="G47" s="187"/>
      <c r="M47" s="193"/>
      <c r="P47" s="199"/>
      <c r="Q47" s="199"/>
      <c r="R47" s="199"/>
    </row>
    <row r="48" spans="1:18" ht="15">
      <c r="A48" s="202"/>
      <c r="B48" s="254" t="s">
        <v>436</v>
      </c>
      <c r="C48" s="237">
        <f>+C47</f>
        <v>80</v>
      </c>
      <c r="D48" s="238"/>
      <c r="E48" s="259"/>
      <c r="F48" s="187"/>
      <c r="G48" s="187"/>
      <c r="M48" s="193"/>
      <c r="P48" s="199"/>
      <c r="Q48" s="199"/>
      <c r="R48" s="199"/>
    </row>
    <row r="49" spans="1:18" ht="15.75" thickBot="1">
      <c r="A49" s="203"/>
      <c r="B49" s="255"/>
      <c r="C49" s="242"/>
      <c r="D49" s="243"/>
      <c r="E49" s="260"/>
      <c r="F49" s="187"/>
      <c r="G49" s="187"/>
      <c r="M49" s="193"/>
      <c r="P49" s="199"/>
      <c r="Q49" s="199"/>
      <c r="R49" s="199"/>
    </row>
    <row r="50" spans="1:18" ht="15">
      <c r="A50" s="37">
        <v>108</v>
      </c>
      <c r="B50" s="253" t="s">
        <v>155</v>
      </c>
      <c r="C50" s="239" t="s">
        <v>252</v>
      </c>
      <c r="D50" s="240">
        <f>SUM(C51:C53)</f>
        <v>60</v>
      </c>
      <c r="E50" s="266"/>
      <c r="F50" s="187"/>
      <c r="G50" s="187"/>
      <c r="M50" s="193"/>
    </row>
    <row r="51" spans="1:18" ht="28.5">
      <c r="A51" s="202"/>
      <c r="B51" s="246" t="s">
        <v>437</v>
      </c>
      <c r="C51" s="237">
        <v>40</v>
      </c>
      <c r="D51" s="238"/>
      <c r="E51" s="261"/>
      <c r="F51" s="187"/>
      <c r="G51" s="187"/>
      <c r="M51" s="193"/>
      <c r="P51" s="199"/>
      <c r="Q51" s="199"/>
      <c r="R51" s="199"/>
    </row>
    <row r="52" spans="1:18" ht="28.5">
      <c r="A52" s="202"/>
      <c r="B52" s="246" t="s">
        <v>438</v>
      </c>
      <c r="C52" s="237">
        <v>20</v>
      </c>
      <c r="D52" s="238"/>
      <c r="E52" s="259"/>
      <c r="F52" s="187"/>
      <c r="G52" s="187"/>
      <c r="M52" s="193"/>
      <c r="P52" s="199"/>
      <c r="Q52" s="199"/>
      <c r="R52" s="199"/>
    </row>
    <row r="53" spans="1:18" ht="15.75" thickBot="1">
      <c r="A53" s="203"/>
      <c r="B53" s="255"/>
      <c r="C53" s="242"/>
      <c r="D53" s="243"/>
      <c r="E53" s="260"/>
      <c r="F53" s="187"/>
      <c r="G53" s="187"/>
      <c r="M53" s="193"/>
      <c r="P53" s="199"/>
      <c r="Q53" s="199"/>
      <c r="R53" s="199"/>
    </row>
    <row r="54" spans="1:18" ht="15">
      <c r="A54" s="37">
        <v>109</v>
      </c>
      <c r="B54" s="253" t="s">
        <v>408</v>
      </c>
      <c r="C54" s="239" t="s">
        <v>252</v>
      </c>
      <c r="D54" s="240">
        <f>SUM(C55:C55)</f>
        <v>64</v>
      </c>
      <c r="E54" s="266"/>
      <c r="F54" s="187"/>
      <c r="G54" s="187"/>
      <c r="M54" s="193"/>
    </row>
    <row r="55" spans="1:18" ht="15">
      <c r="A55" s="202"/>
      <c r="B55" s="254" t="s">
        <v>408</v>
      </c>
      <c r="C55" s="237">
        <f>4*16</f>
        <v>64</v>
      </c>
      <c r="D55" s="238"/>
      <c r="E55" s="261" t="s">
        <v>417</v>
      </c>
      <c r="F55" s="187"/>
      <c r="G55" s="187"/>
      <c r="M55" s="193"/>
      <c r="P55" s="199"/>
      <c r="Q55" s="199"/>
      <c r="R55" s="199"/>
    </row>
    <row r="56" spans="1:18" ht="15">
      <c r="A56" s="202"/>
      <c r="B56" s="246"/>
      <c r="C56" s="237"/>
      <c r="D56" s="238"/>
      <c r="E56" s="259"/>
      <c r="F56" s="187"/>
      <c r="G56" s="187"/>
      <c r="M56" s="193"/>
      <c r="P56" s="199"/>
      <c r="Q56" s="199"/>
      <c r="R56" s="199"/>
    </row>
    <row r="57" spans="1:18" ht="15.75" thickBot="1">
      <c r="A57" s="203"/>
      <c r="B57" s="255"/>
      <c r="C57" s="242"/>
      <c r="D57" s="243"/>
      <c r="E57" s="260"/>
      <c r="F57" s="187"/>
      <c r="G57" s="187"/>
      <c r="M57" s="193"/>
      <c r="P57" s="199"/>
      <c r="Q57" s="199"/>
      <c r="R57" s="199"/>
    </row>
    <row r="58" spans="1:18" ht="20.25" customHeight="1" thickBot="1">
      <c r="A58" s="200" t="s">
        <v>394</v>
      </c>
      <c r="B58" s="251"/>
      <c r="C58" s="201"/>
      <c r="D58" s="201"/>
      <c r="E58" s="272">
        <f>SUM(D59:D109)</f>
        <v>1395</v>
      </c>
      <c r="F58" s="187"/>
      <c r="G58" s="187"/>
      <c r="M58" s="193"/>
      <c r="P58" s="199"/>
      <c r="Q58" s="199"/>
      <c r="R58" s="199"/>
    </row>
    <row r="59" spans="1:18" ht="15">
      <c r="A59" s="113">
        <v>200</v>
      </c>
      <c r="B59" s="252" t="s">
        <v>273</v>
      </c>
      <c r="C59" s="235" t="s">
        <v>252</v>
      </c>
      <c r="D59" s="236">
        <f>SUM(C60:C61)</f>
        <v>60</v>
      </c>
      <c r="E59" s="267"/>
      <c r="F59" s="187"/>
      <c r="G59" s="187"/>
      <c r="M59" s="193"/>
    </row>
    <row r="60" spans="1:18" ht="15">
      <c r="A60" s="202"/>
      <c r="B60" s="246" t="s">
        <v>409</v>
      </c>
      <c r="C60" s="237">
        <f>+C13/2</f>
        <v>40</v>
      </c>
      <c r="D60" s="238"/>
      <c r="E60" s="259"/>
      <c r="F60" s="187"/>
      <c r="G60" s="187"/>
      <c r="M60" s="193"/>
      <c r="P60" s="199"/>
      <c r="Q60" s="199"/>
      <c r="R60" s="199"/>
    </row>
    <row r="61" spans="1:18" ht="15">
      <c r="A61" s="202"/>
      <c r="B61" s="246" t="s">
        <v>274</v>
      </c>
      <c r="C61" s="237">
        <f>+C60/2</f>
        <v>20</v>
      </c>
      <c r="D61" s="238"/>
      <c r="E61" s="259"/>
      <c r="F61" s="187"/>
      <c r="G61" s="187"/>
      <c r="M61" s="193"/>
      <c r="P61" s="199"/>
      <c r="Q61" s="199"/>
      <c r="R61" s="199"/>
    </row>
    <row r="62" spans="1:18" ht="15">
      <c r="A62" s="202"/>
      <c r="B62" s="246"/>
      <c r="C62" s="237"/>
      <c r="D62" s="238"/>
      <c r="E62" s="259"/>
      <c r="F62" s="187"/>
      <c r="G62" s="187"/>
      <c r="M62" s="193"/>
      <c r="P62" s="199"/>
      <c r="Q62" s="199"/>
      <c r="R62" s="199"/>
    </row>
    <row r="63" spans="1:18" ht="15">
      <c r="A63" s="37">
        <v>201</v>
      </c>
      <c r="B63" s="253" t="s">
        <v>275</v>
      </c>
      <c r="C63" s="239" t="s">
        <v>252</v>
      </c>
      <c r="D63" s="240">
        <f>SUM(C64:C65)</f>
        <v>60</v>
      </c>
      <c r="E63" s="266"/>
      <c r="F63" s="187"/>
      <c r="G63" s="187"/>
      <c r="M63" s="193"/>
    </row>
    <row r="64" spans="1:18" ht="15">
      <c r="A64" s="202"/>
      <c r="B64" s="246" t="s">
        <v>422</v>
      </c>
      <c r="C64" s="237">
        <v>40</v>
      </c>
      <c r="D64" s="238"/>
      <c r="E64" s="259"/>
      <c r="F64" s="187"/>
      <c r="G64" s="187"/>
      <c r="M64" s="193"/>
      <c r="P64" s="199"/>
      <c r="Q64" s="199"/>
      <c r="R64" s="199"/>
    </row>
    <row r="65" spans="1:18" ht="15">
      <c r="A65" s="202"/>
      <c r="B65" s="246" t="s">
        <v>276</v>
      </c>
      <c r="C65" s="237">
        <v>20</v>
      </c>
      <c r="D65" s="238"/>
      <c r="E65" s="259"/>
      <c r="F65" s="187"/>
      <c r="G65" s="187"/>
      <c r="M65" s="193"/>
      <c r="P65" s="199"/>
      <c r="Q65" s="199"/>
      <c r="R65" s="199"/>
    </row>
    <row r="66" spans="1:18" ht="15">
      <c r="A66" s="202"/>
      <c r="B66" s="246"/>
      <c r="C66" s="237"/>
      <c r="D66" s="238"/>
      <c r="E66" s="259"/>
      <c r="F66" s="187"/>
      <c r="G66" s="187"/>
      <c r="M66" s="193"/>
    </row>
    <row r="67" spans="1:18" ht="15">
      <c r="A67" s="37">
        <v>202</v>
      </c>
      <c r="B67" s="253" t="s">
        <v>277</v>
      </c>
      <c r="C67" s="239" t="s">
        <v>252</v>
      </c>
      <c r="D67" s="240">
        <f>SUM(C68:C69)</f>
        <v>50</v>
      </c>
      <c r="E67" s="266"/>
      <c r="F67" s="187"/>
      <c r="G67" s="187"/>
      <c r="M67" s="193"/>
    </row>
    <row r="68" spans="1:18" ht="15">
      <c r="A68" s="202"/>
      <c r="B68" s="246" t="s">
        <v>410</v>
      </c>
      <c r="C68" s="237">
        <v>30</v>
      </c>
      <c r="D68" s="238"/>
      <c r="E68" s="259"/>
      <c r="F68" s="187"/>
      <c r="G68" s="187"/>
      <c r="M68" s="193"/>
      <c r="P68" s="199"/>
      <c r="Q68" s="199"/>
      <c r="R68" s="199"/>
    </row>
    <row r="69" spans="1:18" ht="15">
      <c r="A69" s="202"/>
      <c r="B69" s="246" t="s">
        <v>278</v>
      </c>
      <c r="C69" s="237">
        <v>20</v>
      </c>
      <c r="D69" s="238"/>
      <c r="E69" s="259"/>
      <c r="F69" s="187"/>
      <c r="G69" s="187"/>
      <c r="M69" s="193"/>
      <c r="P69" s="199"/>
      <c r="Q69" s="199"/>
      <c r="R69" s="199"/>
    </row>
    <row r="70" spans="1:18" ht="15">
      <c r="A70" s="202"/>
      <c r="B70" s="246"/>
      <c r="C70" s="237"/>
      <c r="D70" s="238"/>
      <c r="E70" s="259"/>
      <c r="F70" s="187"/>
      <c r="G70" s="187"/>
      <c r="M70" s="193"/>
    </row>
    <row r="71" spans="1:18" ht="15">
      <c r="A71" s="37">
        <v>203</v>
      </c>
      <c r="B71" s="253" t="s">
        <v>414</v>
      </c>
      <c r="C71" s="239" t="s">
        <v>252</v>
      </c>
      <c r="D71" s="240">
        <f>SUM(C72:C77)</f>
        <v>400</v>
      </c>
      <c r="E71" s="266"/>
      <c r="F71" s="187"/>
      <c r="G71" s="187"/>
      <c r="H71" s="329"/>
      <c r="I71" s="329"/>
      <c r="M71" s="193"/>
    </row>
    <row r="72" spans="1:18" ht="15">
      <c r="A72" s="202"/>
      <c r="B72" s="246" t="s">
        <v>415</v>
      </c>
      <c r="C72" s="237">
        <v>120</v>
      </c>
      <c r="D72" s="238"/>
      <c r="E72" s="259" t="s">
        <v>411</v>
      </c>
      <c r="F72" s="187"/>
      <c r="G72" s="187"/>
      <c r="H72" s="329"/>
      <c r="I72" s="329"/>
      <c r="M72" s="193"/>
      <c r="P72" s="199"/>
      <c r="Q72" s="199"/>
      <c r="R72" s="199"/>
    </row>
    <row r="73" spans="1:18" ht="15">
      <c r="A73" s="205"/>
      <c r="B73" s="246" t="s">
        <v>416</v>
      </c>
      <c r="C73" s="237">
        <v>80</v>
      </c>
      <c r="D73" s="238"/>
      <c r="E73" s="259"/>
      <c r="F73" s="187"/>
      <c r="G73" s="187"/>
      <c r="H73" s="329"/>
      <c r="I73" s="329"/>
      <c r="M73" s="193"/>
      <c r="P73" s="199"/>
      <c r="Q73" s="199"/>
      <c r="R73" s="199"/>
    </row>
    <row r="74" spans="1:18" ht="28.5">
      <c r="A74" s="205"/>
      <c r="B74" s="246" t="s">
        <v>412</v>
      </c>
      <c r="C74" s="237">
        <v>60</v>
      </c>
      <c r="D74" s="238"/>
      <c r="E74" s="259"/>
      <c r="F74" s="187"/>
      <c r="G74" s="187"/>
      <c r="H74" s="329"/>
      <c r="I74" s="329"/>
      <c r="M74" s="193"/>
      <c r="P74" s="199"/>
      <c r="Q74" s="199"/>
      <c r="R74" s="199"/>
    </row>
    <row r="75" spans="1:18" ht="15">
      <c r="A75" s="205"/>
      <c r="B75" s="246" t="s">
        <v>413</v>
      </c>
      <c r="C75" s="237">
        <v>100</v>
      </c>
      <c r="D75" s="238"/>
      <c r="E75" s="262"/>
      <c r="F75" s="187"/>
      <c r="G75" s="187"/>
      <c r="H75" s="329"/>
      <c r="I75" s="329"/>
      <c r="M75" s="193"/>
      <c r="P75" s="199"/>
      <c r="Q75" s="199"/>
      <c r="R75" s="199"/>
    </row>
    <row r="76" spans="1:18" ht="15">
      <c r="A76" s="205"/>
      <c r="B76" s="256" t="s">
        <v>280</v>
      </c>
      <c r="C76" s="244">
        <v>40</v>
      </c>
      <c r="D76" s="238"/>
      <c r="E76" s="262"/>
      <c r="F76" s="187"/>
      <c r="G76" s="187"/>
      <c r="H76" s="164"/>
      <c r="I76" s="164"/>
      <c r="M76" s="193"/>
      <c r="P76" s="199"/>
      <c r="Q76" s="199"/>
      <c r="R76" s="199"/>
    </row>
    <row r="77" spans="1:18" ht="15">
      <c r="A77" s="49"/>
      <c r="B77" s="246"/>
      <c r="C77" s="237"/>
      <c r="D77" s="238"/>
      <c r="E77" s="259"/>
      <c r="F77" s="187"/>
      <c r="G77" s="187"/>
      <c r="H77" s="329"/>
      <c r="I77" s="329"/>
      <c r="M77" s="193"/>
    </row>
    <row r="78" spans="1:18" ht="15">
      <c r="A78" s="37">
        <v>204</v>
      </c>
      <c r="B78" s="253" t="s">
        <v>281</v>
      </c>
      <c r="C78" s="239" t="s">
        <v>252</v>
      </c>
      <c r="D78" s="240">
        <f>SUM(C79:C83)</f>
        <v>224</v>
      </c>
      <c r="E78" s="266"/>
      <c r="F78" s="187"/>
      <c r="G78" s="187"/>
      <c r="H78" s="329"/>
      <c r="I78" s="329"/>
      <c r="M78" s="193"/>
    </row>
    <row r="79" spans="1:18" ht="15">
      <c r="A79" s="202"/>
      <c r="B79" s="246" t="s">
        <v>282</v>
      </c>
      <c r="C79" s="237">
        <f>3*16</f>
        <v>48</v>
      </c>
      <c r="D79" s="238"/>
      <c r="E79" s="259" t="s">
        <v>418</v>
      </c>
      <c r="F79" s="187"/>
      <c r="G79" s="187"/>
      <c r="H79" s="329"/>
      <c r="I79" s="329"/>
      <c r="M79" s="193"/>
      <c r="P79" s="199"/>
      <c r="Q79" s="199"/>
      <c r="R79" s="199"/>
    </row>
    <row r="80" spans="1:18" ht="15">
      <c r="A80" s="202"/>
      <c r="B80" s="246" t="s">
        <v>283</v>
      </c>
      <c r="C80" s="237">
        <v>80</v>
      </c>
      <c r="D80" s="238"/>
      <c r="E80" s="259"/>
      <c r="F80" s="187"/>
      <c r="G80" s="187"/>
      <c r="M80" s="193"/>
      <c r="P80" s="199"/>
      <c r="Q80" s="199"/>
      <c r="R80" s="199"/>
    </row>
    <row r="81" spans="1:18" ht="15">
      <c r="A81" s="202"/>
      <c r="B81" s="246" t="s">
        <v>284</v>
      </c>
      <c r="C81" s="237">
        <v>60</v>
      </c>
      <c r="D81" s="238"/>
      <c r="E81" s="259"/>
      <c r="F81" s="187"/>
      <c r="G81" s="187"/>
      <c r="M81" s="193"/>
      <c r="P81" s="199"/>
      <c r="Q81" s="199"/>
      <c r="R81" s="199"/>
    </row>
    <row r="82" spans="1:18" ht="15">
      <c r="A82" s="202"/>
      <c r="B82" s="246" t="s">
        <v>285</v>
      </c>
      <c r="C82" s="237">
        <f>4*8</f>
        <v>32</v>
      </c>
      <c r="D82" s="238"/>
      <c r="E82" s="259" t="s">
        <v>286</v>
      </c>
      <c r="F82" s="187"/>
      <c r="G82" s="187"/>
      <c r="M82" s="193"/>
      <c r="P82" s="199"/>
      <c r="Q82" s="199"/>
      <c r="R82" s="199"/>
    </row>
    <row r="83" spans="1:18" ht="15">
      <c r="A83" s="202"/>
      <c r="B83" s="246" t="s">
        <v>287</v>
      </c>
      <c r="C83" s="237">
        <v>4</v>
      </c>
      <c r="D83" s="238"/>
      <c r="E83" s="259" t="s">
        <v>288</v>
      </c>
      <c r="F83" s="187"/>
      <c r="G83" s="187"/>
      <c r="M83" s="193"/>
      <c r="P83" s="199"/>
      <c r="Q83" s="199"/>
      <c r="R83" s="199"/>
    </row>
    <row r="84" spans="1:18" ht="15">
      <c r="A84" s="202"/>
      <c r="B84" s="246"/>
      <c r="C84" s="237"/>
      <c r="D84" s="238"/>
      <c r="E84" s="259"/>
      <c r="F84" s="187"/>
      <c r="G84" s="187"/>
      <c r="M84" s="193"/>
      <c r="P84" s="199"/>
      <c r="Q84" s="199"/>
      <c r="R84" s="199"/>
    </row>
    <row r="85" spans="1:18" ht="15">
      <c r="A85" s="37">
        <v>205</v>
      </c>
      <c r="B85" s="253" t="s">
        <v>289</v>
      </c>
      <c r="C85" s="239" t="s">
        <v>252</v>
      </c>
      <c r="D85" s="240">
        <f>SUM(C86:C90)</f>
        <v>47</v>
      </c>
      <c r="E85" s="266"/>
      <c r="F85" s="187"/>
      <c r="G85" s="187"/>
      <c r="M85" s="193"/>
    </row>
    <row r="86" spans="1:18" ht="15">
      <c r="A86" s="202"/>
      <c r="B86" s="246" t="s">
        <v>290</v>
      </c>
      <c r="C86" s="237">
        <v>20</v>
      </c>
      <c r="D86" s="238"/>
      <c r="E86" s="259"/>
      <c r="F86" s="187"/>
      <c r="G86" s="187"/>
      <c r="M86" s="193"/>
      <c r="P86" s="199"/>
      <c r="Q86" s="199"/>
      <c r="R86" s="199"/>
    </row>
    <row r="87" spans="1:18" ht="15">
      <c r="A87" s="202"/>
      <c r="B87" s="246" t="s">
        <v>285</v>
      </c>
      <c r="C87" s="237">
        <f>4*4</f>
        <v>16</v>
      </c>
      <c r="D87" s="238"/>
      <c r="E87" s="259" t="s">
        <v>291</v>
      </c>
      <c r="F87" s="187"/>
      <c r="G87" s="187"/>
      <c r="M87" s="193"/>
      <c r="P87" s="199"/>
      <c r="Q87" s="199"/>
      <c r="R87" s="199"/>
    </row>
    <row r="88" spans="1:18" ht="15">
      <c r="A88" s="202"/>
      <c r="B88" s="246" t="s">
        <v>287</v>
      </c>
      <c r="C88" s="237">
        <v>2</v>
      </c>
      <c r="D88" s="238"/>
      <c r="E88" s="259"/>
      <c r="F88" s="187"/>
      <c r="G88" s="187"/>
      <c r="M88" s="193"/>
      <c r="P88" s="199"/>
      <c r="Q88" s="199"/>
      <c r="R88" s="199"/>
    </row>
    <row r="89" spans="1:18" ht="15">
      <c r="A89" s="202"/>
      <c r="B89" s="246" t="s">
        <v>292</v>
      </c>
      <c r="C89" s="237">
        <f>4*2</f>
        <v>8</v>
      </c>
      <c r="D89" s="238"/>
      <c r="E89" s="259" t="s">
        <v>421</v>
      </c>
      <c r="F89" s="187"/>
      <c r="G89" s="187"/>
      <c r="M89" s="193"/>
      <c r="P89" s="199"/>
      <c r="Q89" s="199"/>
      <c r="R89" s="199"/>
    </row>
    <row r="90" spans="1:18" ht="15">
      <c r="A90" s="202"/>
      <c r="B90" s="246" t="s">
        <v>293</v>
      </c>
      <c r="C90" s="237">
        <v>1</v>
      </c>
      <c r="D90" s="238"/>
      <c r="E90" s="259"/>
      <c r="F90" s="187"/>
      <c r="G90" s="187"/>
      <c r="M90" s="193"/>
      <c r="P90" s="199"/>
      <c r="Q90" s="199"/>
      <c r="R90" s="199"/>
    </row>
    <row r="91" spans="1:18" ht="15">
      <c r="A91" s="202"/>
      <c r="B91" s="246"/>
      <c r="C91" s="237"/>
      <c r="D91" s="238"/>
      <c r="E91" s="266"/>
      <c r="F91" s="187"/>
      <c r="G91" s="187"/>
      <c r="M91" s="193"/>
      <c r="P91" s="199"/>
      <c r="Q91" s="199"/>
      <c r="R91" s="199"/>
    </row>
    <row r="92" spans="1:18" ht="15">
      <c r="A92" s="37">
        <v>206</v>
      </c>
      <c r="B92" s="253" t="s">
        <v>159</v>
      </c>
      <c r="C92" s="239" t="s">
        <v>252</v>
      </c>
      <c r="D92" s="240">
        <f>SUM(C93:C98)</f>
        <v>212</v>
      </c>
      <c r="E92" s="259"/>
      <c r="F92" s="191"/>
      <c r="G92" s="164"/>
      <c r="H92" s="190"/>
      <c r="I92" s="190"/>
      <c r="J92" s="157"/>
      <c r="K92" s="157"/>
      <c r="L92" s="157"/>
      <c r="M92" s="193"/>
    </row>
    <row r="93" spans="1:18" ht="15">
      <c r="A93" s="202"/>
      <c r="B93" s="246" t="s">
        <v>294</v>
      </c>
      <c r="C93" s="237">
        <v>20</v>
      </c>
      <c r="D93" s="241"/>
      <c r="E93" s="259"/>
      <c r="F93" s="187"/>
      <c r="G93" s="187"/>
      <c r="M93" s="193"/>
      <c r="P93" s="199"/>
      <c r="Q93" s="199"/>
      <c r="R93" s="199"/>
    </row>
    <row r="94" spans="1:18" ht="28.5">
      <c r="A94" s="202"/>
      <c r="B94" s="246" t="s">
        <v>295</v>
      </c>
      <c r="C94" s="237">
        <v>20</v>
      </c>
      <c r="D94" s="241"/>
      <c r="E94" s="259" t="s">
        <v>155</v>
      </c>
      <c r="F94" s="187"/>
      <c r="G94" s="187"/>
      <c r="M94" s="193"/>
      <c r="P94" s="199"/>
      <c r="Q94" s="199"/>
      <c r="R94" s="199"/>
    </row>
    <row r="95" spans="1:18" ht="15">
      <c r="A95" s="202"/>
      <c r="B95" s="246" t="s">
        <v>296</v>
      </c>
      <c r="C95" s="237">
        <v>60</v>
      </c>
      <c r="D95" s="241"/>
      <c r="E95" s="259"/>
      <c r="F95" s="187"/>
      <c r="G95" s="187"/>
      <c r="M95" s="193"/>
      <c r="P95" s="199"/>
      <c r="Q95" s="199"/>
      <c r="R95" s="199"/>
    </row>
    <row r="96" spans="1:18" ht="15">
      <c r="A96" s="202"/>
      <c r="B96" s="246" t="s">
        <v>297</v>
      </c>
      <c r="C96" s="237">
        <f>4*8</f>
        <v>32</v>
      </c>
      <c r="D96" s="241"/>
      <c r="E96" s="259" t="s">
        <v>298</v>
      </c>
      <c r="F96" s="187"/>
      <c r="G96" s="187"/>
      <c r="M96" s="193"/>
      <c r="P96" s="199"/>
      <c r="Q96" s="199"/>
      <c r="R96" s="199"/>
    </row>
    <row r="97" spans="1:18" ht="15">
      <c r="A97" s="202"/>
      <c r="B97" s="246" t="s">
        <v>299</v>
      </c>
      <c r="C97" s="237">
        <v>20</v>
      </c>
      <c r="D97" s="241"/>
      <c r="E97" s="259"/>
      <c r="F97" s="187"/>
      <c r="G97" s="187"/>
      <c r="M97" s="193"/>
      <c r="P97" s="199"/>
      <c r="Q97" s="199"/>
      <c r="R97" s="199"/>
    </row>
    <row r="98" spans="1:18" ht="15">
      <c r="A98" s="202"/>
      <c r="B98" s="254" t="s">
        <v>461</v>
      </c>
      <c r="C98" s="237">
        <v>60</v>
      </c>
      <c r="D98" s="241"/>
      <c r="E98" s="259"/>
      <c r="F98" s="187"/>
      <c r="G98" s="187"/>
      <c r="M98" s="193"/>
      <c r="P98" s="199"/>
      <c r="Q98" s="199"/>
      <c r="R98" s="199"/>
    </row>
    <row r="99" spans="1:18" ht="15">
      <c r="A99" s="202"/>
      <c r="B99" s="246"/>
      <c r="C99" s="237"/>
      <c r="D99" s="238"/>
      <c r="E99" s="266"/>
      <c r="F99" s="187"/>
      <c r="G99" s="187"/>
      <c r="M99" s="193"/>
      <c r="P99" s="199"/>
      <c r="Q99" s="199"/>
      <c r="R99" s="199"/>
    </row>
    <row r="100" spans="1:18" ht="15">
      <c r="A100" s="37">
        <v>207</v>
      </c>
      <c r="B100" s="253" t="s">
        <v>300</v>
      </c>
      <c r="C100" s="239" t="s">
        <v>252</v>
      </c>
      <c r="D100" s="240">
        <f>SUM(C101:C105)</f>
        <v>272</v>
      </c>
      <c r="E100" s="259"/>
      <c r="F100" s="187"/>
      <c r="G100" s="187"/>
      <c r="M100" s="193"/>
      <c r="P100" s="199"/>
      <c r="Q100" s="199"/>
      <c r="R100" s="199"/>
    </row>
    <row r="101" spans="1:18" ht="15">
      <c r="A101" s="202"/>
      <c r="B101" s="246" t="s">
        <v>301</v>
      </c>
      <c r="C101" s="237">
        <f>4*2*8</f>
        <v>64</v>
      </c>
      <c r="D101" s="241"/>
      <c r="E101" s="259" t="s">
        <v>302</v>
      </c>
      <c r="F101" s="187"/>
      <c r="G101" s="187"/>
      <c r="M101" s="193"/>
      <c r="P101" s="199"/>
      <c r="Q101" s="199"/>
      <c r="R101" s="199"/>
    </row>
    <row r="102" spans="1:18" ht="15">
      <c r="A102" s="202"/>
      <c r="B102" s="246" t="s">
        <v>303</v>
      </c>
      <c r="C102" s="237">
        <f>2*8*4</f>
        <v>64</v>
      </c>
      <c r="D102" s="241"/>
      <c r="E102" s="259" t="s">
        <v>304</v>
      </c>
      <c r="F102" s="187"/>
      <c r="G102" s="187"/>
      <c r="M102" s="193"/>
      <c r="P102" s="199"/>
      <c r="Q102" s="199"/>
      <c r="R102" s="199"/>
    </row>
    <row r="103" spans="1:18" ht="15">
      <c r="A103" s="202"/>
      <c r="B103" s="246" t="s">
        <v>305</v>
      </c>
      <c r="C103" s="237">
        <f>2*4*12</f>
        <v>96</v>
      </c>
      <c r="D103" s="241"/>
      <c r="E103" s="259" t="s">
        <v>306</v>
      </c>
      <c r="F103" s="187"/>
      <c r="G103" s="187"/>
      <c r="M103" s="193"/>
      <c r="P103" s="199"/>
      <c r="Q103" s="199"/>
      <c r="R103" s="199"/>
    </row>
    <row r="104" spans="1:18" ht="15">
      <c r="A104" s="202"/>
      <c r="B104" s="246" t="s">
        <v>307</v>
      </c>
      <c r="C104" s="237">
        <f>2*8*3</f>
        <v>48</v>
      </c>
      <c r="D104" s="241"/>
      <c r="E104" s="259" t="s">
        <v>308</v>
      </c>
      <c r="F104" s="187"/>
      <c r="G104" s="187"/>
      <c r="M104" s="193"/>
      <c r="P104" s="199"/>
      <c r="Q104" s="199"/>
      <c r="R104" s="199"/>
    </row>
    <row r="105" spans="1:18" ht="15">
      <c r="A105" s="202"/>
      <c r="B105" s="246"/>
      <c r="C105" s="237"/>
      <c r="D105" s="241"/>
      <c r="E105" s="259"/>
      <c r="F105" s="187"/>
      <c r="G105" s="187"/>
      <c r="M105" s="193"/>
      <c r="P105" s="199"/>
      <c r="Q105" s="199"/>
      <c r="R105" s="199"/>
    </row>
    <row r="106" spans="1:18" ht="15">
      <c r="A106" s="37">
        <v>208</v>
      </c>
      <c r="B106" s="253" t="s">
        <v>155</v>
      </c>
      <c r="C106" s="239" t="s">
        <v>252</v>
      </c>
      <c r="D106" s="240">
        <f>SUM(C107:C108)</f>
        <v>70</v>
      </c>
      <c r="E106" s="259"/>
      <c r="F106" s="187"/>
      <c r="G106" s="187"/>
      <c r="M106" s="193"/>
      <c r="P106" s="199"/>
      <c r="Q106" s="199"/>
      <c r="R106" s="199"/>
    </row>
    <row r="107" spans="1:18" ht="28.5">
      <c r="A107" s="202"/>
      <c r="B107" s="254" t="s">
        <v>440</v>
      </c>
      <c r="C107" s="237">
        <v>40</v>
      </c>
      <c r="D107" s="241"/>
      <c r="E107" s="259"/>
      <c r="F107" s="187"/>
      <c r="G107" s="187"/>
      <c r="M107" s="193"/>
      <c r="P107" s="199"/>
      <c r="Q107" s="199"/>
      <c r="R107" s="199"/>
    </row>
    <row r="108" spans="1:18" ht="28.5">
      <c r="A108" s="202"/>
      <c r="B108" s="246" t="s">
        <v>439</v>
      </c>
      <c r="C108" s="237">
        <v>30</v>
      </c>
      <c r="D108" s="241"/>
      <c r="E108" s="259"/>
      <c r="F108" s="187"/>
      <c r="G108" s="187"/>
      <c r="M108" s="193"/>
      <c r="P108" s="199"/>
      <c r="Q108" s="199"/>
      <c r="R108" s="199"/>
    </row>
    <row r="109" spans="1:18" ht="15.75" thickBot="1">
      <c r="A109" s="203"/>
      <c r="B109" s="255"/>
      <c r="C109" s="242"/>
      <c r="D109" s="245"/>
      <c r="E109" s="260"/>
      <c r="F109" s="187"/>
      <c r="G109" s="187"/>
      <c r="M109" s="193"/>
      <c r="P109" s="199"/>
      <c r="Q109" s="199"/>
      <c r="R109" s="199"/>
    </row>
    <row r="110" spans="1:18" ht="20.25" customHeight="1" thickBot="1">
      <c r="A110" s="200" t="s">
        <v>395</v>
      </c>
      <c r="B110" s="251"/>
      <c r="C110" s="201"/>
      <c r="D110" s="201"/>
      <c r="E110" s="272">
        <f>SUM(D111:D176)</f>
        <v>1647</v>
      </c>
      <c r="F110" s="187"/>
      <c r="G110" s="187"/>
      <c r="M110" s="193"/>
      <c r="P110" s="199"/>
      <c r="Q110" s="199"/>
      <c r="R110" s="199"/>
    </row>
    <row r="111" spans="1:18" ht="15">
      <c r="A111" s="113">
        <v>300</v>
      </c>
      <c r="B111" s="252" t="s">
        <v>309</v>
      </c>
      <c r="C111" s="235" t="s">
        <v>252</v>
      </c>
      <c r="D111" s="236">
        <f>SUM(C112:C113)</f>
        <v>60</v>
      </c>
      <c r="E111" s="263"/>
      <c r="F111" s="190"/>
      <c r="G111" s="187"/>
      <c r="M111" s="193"/>
    </row>
    <row r="112" spans="1:18" ht="15">
      <c r="A112" s="202"/>
      <c r="B112" s="246" t="s">
        <v>310</v>
      </c>
      <c r="C112" s="237">
        <f>+C60</f>
        <v>40</v>
      </c>
      <c r="D112" s="241"/>
      <c r="E112" s="259"/>
      <c r="F112" s="187"/>
      <c r="G112" s="187"/>
      <c r="M112" s="193"/>
      <c r="P112" s="199"/>
      <c r="Q112" s="199"/>
      <c r="R112" s="199"/>
    </row>
    <row r="113" spans="1:18" ht="15">
      <c r="A113" s="202"/>
      <c r="B113" s="246" t="s">
        <v>274</v>
      </c>
      <c r="C113" s="237">
        <f>+C61</f>
        <v>20</v>
      </c>
      <c r="D113" s="241"/>
      <c r="E113" s="259"/>
      <c r="F113" s="187"/>
      <c r="G113" s="187"/>
      <c r="M113" s="193"/>
      <c r="P113" s="199"/>
      <c r="Q113" s="199"/>
      <c r="R113" s="199"/>
    </row>
    <row r="114" spans="1:18" ht="15">
      <c r="A114" s="202"/>
      <c r="B114" s="246"/>
      <c r="C114" s="237"/>
      <c r="D114" s="241"/>
      <c r="E114" s="259"/>
      <c r="F114" s="187"/>
      <c r="G114" s="187"/>
      <c r="M114" s="193"/>
      <c r="P114" s="199"/>
      <c r="Q114" s="199"/>
      <c r="R114" s="199"/>
    </row>
    <row r="115" spans="1:18" ht="15">
      <c r="A115" s="37">
        <v>301</v>
      </c>
      <c r="B115" s="253" t="s">
        <v>311</v>
      </c>
      <c r="C115" s="239" t="s">
        <v>252</v>
      </c>
      <c r="D115" s="240">
        <f>SUM(C116:C117)</f>
        <v>60</v>
      </c>
      <c r="E115" s="259"/>
      <c r="F115" s="191"/>
      <c r="G115" s="187"/>
      <c r="M115" s="193"/>
    </row>
    <row r="116" spans="1:18" ht="15">
      <c r="A116" s="202"/>
      <c r="B116" s="246" t="s">
        <v>312</v>
      </c>
      <c r="C116" s="237">
        <f>+C64</f>
        <v>40</v>
      </c>
      <c r="D116" s="241"/>
      <c r="E116" s="259"/>
      <c r="F116" s="187"/>
      <c r="G116" s="187"/>
      <c r="M116" s="193"/>
      <c r="P116" s="199"/>
      <c r="Q116" s="199"/>
      <c r="R116" s="199"/>
    </row>
    <row r="117" spans="1:18" ht="15">
      <c r="A117" s="202"/>
      <c r="B117" s="246" t="s">
        <v>276</v>
      </c>
      <c r="C117" s="237">
        <f>+C65</f>
        <v>20</v>
      </c>
      <c r="D117" s="241"/>
      <c r="E117" s="259"/>
      <c r="F117" s="187"/>
      <c r="G117" s="187"/>
      <c r="M117" s="193"/>
      <c r="P117" s="199"/>
      <c r="Q117" s="199"/>
      <c r="R117" s="199"/>
    </row>
    <row r="118" spans="1:18" ht="15">
      <c r="A118" s="202"/>
      <c r="B118" s="246"/>
      <c r="C118" s="237"/>
      <c r="D118" s="241"/>
      <c r="E118" s="259"/>
      <c r="F118" s="187"/>
      <c r="G118" s="187"/>
      <c r="M118" s="193"/>
      <c r="P118" s="199"/>
      <c r="Q118" s="199"/>
      <c r="R118" s="199"/>
    </row>
    <row r="119" spans="1:18" ht="15">
      <c r="A119" s="37">
        <v>302</v>
      </c>
      <c r="B119" s="253" t="s">
        <v>313</v>
      </c>
      <c r="C119" s="239" t="s">
        <v>252</v>
      </c>
      <c r="D119" s="240">
        <f>SUM(C120:C121)</f>
        <v>50</v>
      </c>
      <c r="E119" s="259"/>
      <c r="F119" s="187"/>
      <c r="G119" s="187"/>
      <c r="M119" s="193"/>
    </row>
    <row r="120" spans="1:18" ht="28.5">
      <c r="A120" s="202"/>
      <c r="B120" s="246" t="s">
        <v>314</v>
      </c>
      <c r="C120" s="237">
        <f>+C68</f>
        <v>30</v>
      </c>
      <c r="D120" s="241"/>
      <c r="E120" s="259"/>
      <c r="F120" s="187"/>
      <c r="G120" s="187"/>
      <c r="M120" s="193"/>
      <c r="P120" s="199"/>
      <c r="Q120" s="199"/>
      <c r="R120" s="199"/>
    </row>
    <row r="121" spans="1:18" ht="15">
      <c r="A121" s="202"/>
      <c r="B121" s="246" t="s">
        <v>315</v>
      </c>
      <c r="C121" s="237">
        <f>+C69</f>
        <v>20</v>
      </c>
      <c r="D121" s="241"/>
      <c r="E121" s="259"/>
      <c r="F121" s="187"/>
      <c r="G121" s="187"/>
      <c r="H121" s="329" t="s">
        <v>309</v>
      </c>
      <c r="I121" s="329"/>
      <c r="M121" s="193"/>
      <c r="P121" s="199"/>
      <c r="Q121" s="199"/>
      <c r="R121" s="199"/>
    </row>
    <row r="122" spans="1:18" ht="15">
      <c r="A122" s="202"/>
      <c r="B122" s="246"/>
      <c r="C122" s="237"/>
      <c r="D122" s="241"/>
      <c r="E122" s="259"/>
      <c r="F122" s="187"/>
      <c r="G122" s="187"/>
      <c r="H122" s="329" t="s">
        <v>311</v>
      </c>
      <c r="I122" s="329"/>
      <c r="M122" s="193"/>
      <c r="P122" s="199"/>
      <c r="Q122" s="199"/>
      <c r="R122" s="199"/>
    </row>
    <row r="123" spans="1:18" ht="15">
      <c r="A123" s="37">
        <v>303</v>
      </c>
      <c r="B123" s="253" t="s">
        <v>316</v>
      </c>
      <c r="C123" s="239" t="s">
        <v>252</v>
      </c>
      <c r="D123" s="240">
        <f>SUM(C124:C132)</f>
        <v>670</v>
      </c>
      <c r="E123" s="259"/>
      <c r="F123" s="187"/>
      <c r="G123" s="187"/>
      <c r="H123" s="329" t="s">
        <v>313</v>
      </c>
      <c r="I123" s="329"/>
      <c r="M123" s="193"/>
    </row>
    <row r="124" spans="1:18" ht="15">
      <c r="A124" s="202"/>
      <c r="B124" s="246" t="s">
        <v>415</v>
      </c>
      <c r="C124" s="237">
        <v>60</v>
      </c>
      <c r="D124" s="238"/>
      <c r="E124" s="259" t="s">
        <v>423</v>
      </c>
      <c r="F124" s="187"/>
      <c r="G124" s="187"/>
      <c r="H124" s="329"/>
      <c r="I124" s="329"/>
      <c r="M124" s="193"/>
      <c r="P124" s="199"/>
      <c r="Q124" s="199"/>
      <c r="R124" s="199"/>
    </row>
    <row r="125" spans="1:18" ht="28.5">
      <c r="A125" s="202"/>
      <c r="B125" s="246" t="s">
        <v>317</v>
      </c>
      <c r="C125" s="237">
        <v>60</v>
      </c>
      <c r="D125" s="241"/>
      <c r="E125" s="259"/>
      <c r="F125" s="187"/>
      <c r="G125" s="187"/>
      <c r="H125" s="329" t="s">
        <v>316</v>
      </c>
      <c r="I125" s="329"/>
      <c r="M125" s="193"/>
      <c r="P125" s="199"/>
      <c r="Q125" s="199"/>
      <c r="R125" s="199"/>
    </row>
    <row r="126" spans="1:18" ht="42.75">
      <c r="A126" s="202"/>
      <c r="B126" s="246" t="s">
        <v>435</v>
      </c>
      <c r="C126" s="237">
        <v>60</v>
      </c>
      <c r="D126" s="241"/>
      <c r="E126" s="259"/>
      <c r="F126" s="187"/>
      <c r="G126" s="187"/>
      <c r="H126" s="329" t="s">
        <v>316</v>
      </c>
      <c r="I126" s="329"/>
      <c r="M126" s="193"/>
      <c r="P126" s="199"/>
      <c r="Q126" s="199"/>
      <c r="R126" s="199"/>
    </row>
    <row r="127" spans="1:18" ht="15">
      <c r="A127" s="202"/>
      <c r="B127" s="246" t="s">
        <v>434</v>
      </c>
      <c r="C127" s="237">
        <v>60</v>
      </c>
      <c r="D127" s="241"/>
      <c r="E127" s="259"/>
      <c r="F127" s="187"/>
      <c r="G127" s="187"/>
      <c r="H127" s="329" t="s">
        <v>316</v>
      </c>
      <c r="I127" s="329"/>
      <c r="M127" s="193"/>
      <c r="P127" s="199"/>
      <c r="Q127" s="199"/>
      <c r="R127" s="199"/>
    </row>
    <row r="128" spans="1:18" ht="15">
      <c r="A128" s="202"/>
      <c r="B128" s="246" t="s">
        <v>318</v>
      </c>
      <c r="C128" s="237">
        <v>60</v>
      </c>
      <c r="D128" s="241"/>
      <c r="E128" s="259"/>
      <c r="F128" s="187"/>
      <c r="G128" s="187"/>
      <c r="H128" s="329" t="s">
        <v>319</v>
      </c>
      <c r="I128" s="329"/>
      <c r="M128" s="193"/>
      <c r="P128" s="199"/>
      <c r="Q128" s="199"/>
      <c r="R128" s="199"/>
    </row>
    <row r="129" spans="1:18" ht="15">
      <c r="A129" s="202"/>
      <c r="B129" s="246" t="s">
        <v>320</v>
      </c>
      <c r="C129" s="237">
        <v>40</v>
      </c>
      <c r="D129" s="241"/>
      <c r="E129" s="259"/>
      <c r="F129" s="187"/>
      <c r="G129" s="187"/>
      <c r="H129" s="329" t="s">
        <v>321</v>
      </c>
      <c r="I129" s="329"/>
      <c r="M129" s="193"/>
      <c r="P129" s="199"/>
      <c r="Q129" s="199"/>
      <c r="R129" s="199"/>
    </row>
    <row r="130" spans="1:18" ht="28.5">
      <c r="A130" s="202"/>
      <c r="B130" s="246" t="s">
        <v>427</v>
      </c>
      <c r="C130" s="237">
        <v>200</v>
      </c>
      <c r="D130" s="241"/>
      <c r="E130" s="261" t="s">
        <v>426</v>
      </c>
      <c r="F130" s="187"/>
      <c r="G130" s="187"/>
      <c r="H130" s="329" t="s">
        <v>323</v>
      </c>
      <c r="I130" s="329"/>
      <c r="M130" s="193"/>
      <c r="P130" s="199"/>
      <c r="Q130" s="199"/>
      <c r="R130" s="199"/>
    </row>
    <row r="131" spans="1:18" ht="15">
      <c r="A131" s="202"/>
      <c r="B131" s="246" t="s">
        <v>424</v>
      </c>
      <c r="C131" s="237">
        <v>50</v>
      </c>
      <c r="D131" s="241"/>
      <c r="E131" s="259" t="s">
        <v>428</v>
      </c>
      <c r="F131" s="187"/>
      <c r="G131" s="187"/>
      <c r="H131" s="329" t="s">
        <v>323</v>
      </c>
      <c r="I131" s="329"/>
      <c r="M131" s="193"/>
      <c r="P131" s="199"/>
      <c r="Q131" s="199"/>
      <c r="R131" s="199"/>
    </row>
    <row r="132" spans="1:18" ht="15">
      <c r="A132" s="202"/>
      <c r="B132" s="246" t="s">
        <v>324</v>
      </c>
      <c r="C132" s="237">
        <v>80</v>
      </c>
      <c r="D132" s="241"/>
      <c r="E132" s="259"/>
      <c r="F132" s="187"/>
      <c r="G132" s="187"/>
      <c r="H132" s="329" t="s">
        <v>325</v>
      </c>
      <c r="I132" s="329"/>
      <c r="M132" s="193"/>
      <c r="P132" s="199"/>
      <c r="Q132" s="199"/>
      <c r="R132" s="199"/>
    </row>
    <row r="133" spans="1:18" ht="15">
      <c r="A133" s="202"/>
      <c r="B133" s="246"/>
      <c r="C133" s="237"/>
      <c r="D133" s="241"/>
      <c r="E133" s="259"/>
      <c r="F133" s="187"/>
      <c r="G133" s="187"/>
      <c r="H133" s="329" t="s">
        <v>311</v>
      </c>
      <c r="I133" s="329"/>
      <c r="M133" s="193"/>
      <c r="P133" s="199"/>
      <c r="Q133" s="199"/>
      <c r="R133" s="199"/>
    </row>
    <row r="134" spans="1:18" ht="15">
      <c r="A134" s="37">
        <v>304</v>
      </c>
      <c r="B134" s="253" t="s">
        <v>326</v>
      </c>
      <c r="C134" s="239" t="s">
        <v>252</v>
      </c>
      <c r="D134" s="240">
        <f>SUM(C135:C139)</f>
        <v>136</v>
      </c>
      <c r="E134" s="259"/>
      <c r="F134" s="187"/>
      <c r="G134" s="187"/>
      <c r="H134" s="329" t="s">
        <v>327</v>
      </c>
      <c r="I134" s="329"/>
      <c r="M134" s="193"/>
    </row>
    <row r="135" spans="1:18" ht="28.5">
      <c r="A135" s="202"/>
      <c r="B135" s="254" t="s">
        <v>328</v>
      </c>
      <c r="C135" s="237">
        <v>80</v>
      </c>
      <c r="D135" s="241"/>
      <c r="E135" s="259"/>
      <c r="F135" s="187"/>
      <c r="G135" s="187"/>
      <c r="M135" s="193"/>
      <c r="P135" s="199"/>
      <c r="Q135" s="199"/>
      <c r="R135" s="199"/>
    </row>
    <row r="136" spans="1:18" ht="15">
      <c r="A136" s="202"/>
      <c r="B136" s="246" t="s">
        <v>284</v>
      </c>
      <c r="C136" s="237">
        <v>20</v>
      </c>
      <c r="D136" s="238"/>
      <c r="E136" s="259"/>
      <c r="F136" s="187"/>
      <c r="G136" s="187"/>
      <c r="M136" s="193"/>
      <c r="P136" s="199"/>
      <c r="Q136" s="199"/>
      <c r="R136" s="199"/>
    </row>
    <row r="137" spans="1:18" ht="15">
      <c r="A137" s="202"/>
      <c r="B137" s="246" t="s">
        <v>285</v>
      </c>
      <c r="C137" s="237">
        <f>4*8</f>
        <v>32</v>
      </c>
      <c r="D137" s="238"/>
      <c r="E137" s="259" t="s">
        <v>286</v>
      </c>
      <c r="F137" s="187"/>
      <c r="G137" s="187"/>
      <c r="M137" s="193"/>
      <c r="P137" s="199"/>
      <c r="Q137" s="199"/>
      <c r="R137" s="199"/>
    </row>
    <row r="138" spans="1:18" ht="15">
      <c r="A138" s="202"/>
      <c r="B138" s="246" t="s">
        <v>287</v>
      </c>
      <c r="C138" s="237">
        <v>4</v>
      </c>
      <c r="D138" s="238"/>
      <c r="E138" s="259" t="s">
        <v>288</v>
      </c>
      <c r="F138" s="187"/>
      <c r="G138" s="187"/>
      <c r="M138" s="193"/>
      <c r="P138" s="199"/>
      <c r="Q138" s="199"/>
      <c r="R138" s="199"/>
    </row>
    <row r="139" spans="1:18" ht="15">
      <c r="A139" s="202"/>
      <c r="B139" s="246"/>
      <c r="C139" s="237"/>
      <c r="D139" s="241"/>
      <c r="E139" s="259"/>
      <c r="F139" s="187"/>
      <c r="G139" s="187"/>
      <c r="M139" s="193"/>
      <c r="P139" s="199"/>
      <c r="Q139" s="199"/>
      <c r="R139" s="199"/>
    </row>
    <row r="140" spans="1:18" ht="15">
      <c r="A140" s="37">
        <v>305</v>
      </c>
      <c r="B140" s="253" t="s">
        <v>329</v>
      </c>
      <c r="C140" s="239" t="s">
        <v>252</v>
      </c>
      <c r="D140" s="240">
        <f>SUM(C141:C141)</f>
        <v>40</v>
      </c>
      <c r="E140" s="259"/>
      <c r="F140" s="187"/>
      <c r="G140" s="187"/>
      <c r="M140" s="193"/>
    </row>
    <row r="141" spans="1:18" ht="28.5">
      <c r="A141" s="202"/>
      <c r="B141" s="254" t="s">
        <v>330</v>
      </c>
      <c r="C141" s="237">
        <v>40</v>
      </c>
      <c r="D141" s="241"/>
      <c r="E141" s="259"/>
      <c r="F141" s="187"/>
      <c r="G141" s="187"/>
      <c r="M141" s="193"/>
      <c r="P141" s="199"/>
      <c r="Q141" s="199"/>
      <c r="R141" s="199"/>
    </row>
    <row r="142" spans="1:18" ht="15">
      <c r="A142" s="202"/>
      <c r="B142" s="246"/>
      <c r="C142" s="237"/>
      <c r="D142" s="241"/>
      <c r="E142" s="259"/>
      <c r="F142" s="187"/>
      <c r="G142" s="187"/>
      <c r="M142" s="193"/>
      <c r="P142" s="199"/>
      <c r="Q142" s="199"/>
      <c r="R142" s="199"/>
    </row>
    <row r="143" spans="1:18" ht="15">
      <c r="A143" s="202"/>
      <c r="B143" s="246"/>
      <c r="C143" s="237"/>
      <c r="D143" s="241"/>
      <c r="E143" s="259"/>
      <c r="F143" s="187"/>
      <c r="G143" s="187"/>
      <c r="M143" s="193"/>
      <c r="P143" s="199"/>
      <c r="Q143" s="199"/>
      <c r="R143" s="199"/>
    </row>
    <row r="144" spans="1:18" ht="15">
      <c r="A144" s="37">
        <v>306</v>
      </c>
      <c r="B144" s="253" t="s">
        <v>321</v>
      </c>
      <c r="C144" s="239" t="s">
        <v>252</v>
      </c>
      <c r="D144" s="240">
        <f>SUM(C145:C146)</f>
        <v>60</v>
      </c>
      <c r="E144" s="259"/>
      <c r="F144" s="187"/>
      <c r="G144" s="187"/>
      <c r="M144" s="193"/>
    </row>
    <row r="145" spans="1:18" ht="15">
      <c r="A145" s="202"/>
      <c r="B145" s="246" t="s">
        <v>331</v>
      </c>
      <c r="C145" s="237">
        <v>40</v>
      </c>
      <c r="D145" s="241"/>
      <c r="E145" s="259"/>
      <c r="F145" s="187"/>
      <c r="G145" s="187"/>
      <c r="M145" s="193"/>
      <c r="P145" s="199"/>
      <c r="Q145" s="199"/>
      <c r="R145" s="199"/>
    </row>
    <row r="146" spans="1:18" ht="15">
      <c r="A146" s="202"/>
      <c r="B146" s="246" t="s">
        <v>332</v>
      </c>
      <c r="C146" s="237">
        <v>20</v>
      </c>
      <c r="D146" s="241"/>
      <c r="E146" s="259"/>
      <c r="F146" s="187"/>
      <c r="G146" s="187"/>
      <c r="M146" s="193"/>
      <c r="P146" s="199"/>
      <c r="Q146" s="199"/>
      <c r="R146" s="199"/>
    </row>
    <row r="147" spans="1:18" ht="15">
      <c r="A147" s="202"/>
      <c r="B147" s="246"/>
      <c r="C147" s="237"/>
      <c r="D147" s="241"/>
      <c r="E147" s="259"/>
      <c r="F147" s="187"/>
      <c r="G147" s="187"/>
      <c r="M147" s="193"/>
      <c r="P147" s="199"/>
      <c r="Q147" s="199"/>
      <c r="R147" s="199"/>
    </row>
    <row r="148" spans="1:18" ht="15">
      <c r="A148" s="37">
        <v>307</v>
      </c>
      <c r="B148" s="253" t="s">
        <v>322</v>
      </c>
      <c r="C148" s="239" t="s">
        <v>252</v>
      </c>
      <c r="D148" s="240">
        <f>SUM(C149:C149)</f>
        <v>40</v>
      </c>
      <c r="E148" s="259"/>
      <c r="F148" s="187"/>
      <c r="G148" s="187"/>
      <c r="M148" s="193"/>
    </row>
    <row r="149" spans="1:18" ht="15">
      <c r="A149" s="202"/>
      <c r="B149" s="246" t="s">
        <v>333</v>
      </c>
      <c r="C149" s="237">
        <v>40</v>
      </c>
      <c r="D149" s="241"/>
      <c r="E149" s="259"/>
      <c r="F149" s="187"/>
      <c r="G149" s="187"/>
      <c r="M149" s="193"/>
      <c r="P149" s="199"/>
      <c r="Q149" s="199"/>
      <c r="R149" s="199"/>
    </row>
    <row r="150" spans="1:18" ht="15">
      <c r="A150" s="202"/>
      <c r="B150" s="246"/>
      <c r="C150" s="237"/>
      <c r="D150" s="241"/>
      <c r="E150" s="259"/>
      <c r="F150" s="187"/>
      <c r="G150" s="187"/>
      <c r="M150" s="193"/>
      <c r="P150" s="199"/>
      <c r="Q150" s="199"/>
      <c r="R150" s="199"/>
    </row>
    <row r="151" spans="1:18" ht="15">
      <c r="A151" s="202"/>
      <c r="B151" s="246"/>
      <c r="C151" s="237"/>
      <c r="D151" s="241"/>
      <c r="E151" s="259"/>
      <c r="F151" s="187"/>
      <c r="G151" s="187"/>
      <c r="M151" s="193"/>
      <c r="P151" s="199"/>
      <c r="Q151" s="199"/>
      <c r="R151" s="199"/>
    </row>
    <row r="152" spans="1:18" ht="15">
      <c r="A152" s="37">
        <v>308</v>
      </c>
      <c r="B152" s="253" t="s">
        <v>334</v>
      </c>
      <c r="C152" s="239" t="s">
        <v>252</v>
      </c>
      <c r="D152" s="240">
        <f>SUM(C153:C158)</f>
        <v>260</v>
      </c>
      <c r="E152" s="259"/>
      <c r="F152" s="187"/>
      <c r="G152" s="187"/>
      <c r="M152" s="193"/>
    </row>
    <row r="153" spans="1:18" ht="28.5">
      <c r="A153" s="202"/>
      <c r="B153" s="246" t="s">
        <v>335</v>
      </c>
      <c r="C153" s="237">
        <v>40</v>
      </c>
      <c r="D153" s="241"/>
      <c r="E153" s="259"/>
      <c r="F153" s="187"/>
      <c r="G153" s="187"/>
      <c r="M153" s="193"/>
      <c r="P153" s="199"/>
      <c r="Q153" s="199"/>
      <c r="R153" s="199"/>
    </row>
    <row r="154" spans="1:18" ht="15">
      <c r="A154" s="202"/>
      <c r="B154" s="254" t="s">
        <v>462</v>
      </c>
      <c r="C154" s="237">
        <f>+C153</f>
        <v>40</v>
      </c>
      <c r="D154" s="241"/>
      <c r="E154" s="259"/>
      <c r="F154" s="187"/>
      <c r="G154" s="187"/>
      <c r="M154" s="193"/>
      <c r="P154" s="199"/>
      <c r="Q154" s="199"/>
      <c r="R154" s="199"/>
    </row>
    <row r="155" spans="1:18" ht="15">
      <c r="A155" s="202"/>
      <c r="B155" s="246" t="s">
        <v>336</v>
      </c>
      <c r="C155" s="237">
        <v>40</v>
      </c>
      <c r="D155" s="241"/>
      <c r="E155" s="259"/>
      <c r="F155" s="187"/>
      <c r="G155" s="187"/>
      <c r="M155" s="193"/>
      <c r="P155" s="199"/>
      <c r="Q155" s="199"/>
      <c r="R155" s="199"/>
    </row>
    <row r="156" spans="1:18" ht="15">
      <c r="A156" s="202"/>
      <c r="B156" s="246" t="s">
        <v>337</v>
      </c>
      <c r="C156" s="237">
        <v>40</v>
      </c>
      <c r="D156" s="241"/>
      <c r="E156" s="259"/>
      <c r="F156" s="187"/>
      <c r="G156" s="187"/>
      <c r="M156" s="193"/>
      <c r="P156" s="199"/>
      <c r="Q156" s="199"/>
      <c r="R156" s="199"/>
    </row>
    <row r="157" spans="1:18" ht="15">
      <c r="A157" s="202"/>
      <c r="B157" s="246" t="s">
        <v>338</v>
      </c>
      <c r="C157" s="237">
        <v>60</v>
      </c>
      <c r="D157" s="241"/>
      <c r="E157" s="259"/>
      <c r="F157" s="187"/>
      <c r="G157" s="187"/>
      <c r="M157" s="193"/>
      <c r="P157" s="199"/>
      <c r="Q157" s="199"/>
      <c r="R157" s="199"/>
    </row>
    <row r="158" spans="1:18" ht="28.5">
      <c r="A158" s="202"/>
      <c r="B158" s="246" t="s">
        <v>339</v>
      </c>
      <c r="C158" s="237">
        <v>40</v>
      </c>
      <c r="D158" s="241"/>
      <c r="E158" s="259"/>
      <c r="F158" s="187"/>
      <c r="G158" s="187"/>
      <c r="M158" s="193"/>
      <c r="P158" s="199"/>
      <c r="Q158" s="199"/>
      <c r="R158" s="199"/>
    </row>
    <row r="159" spans="1:18" ht="15">
      <c r="A159" s="202"/>
      <c r="B159" s="246"/>
      <c r="C159" s="237"/>
      <c r="D159" s="241"/>
      <c r="E159" s="259"/>
      <c r="F159" s="187"/>
      <c r="G159" s="187"/>
      <c r="M159" s="193"/>
      <c r="P159" s="199"/>
      <c r="Q159" s="199"/>
      <c r="R159" s="199"/>
    </row>
    <row r="160" spans="1:18" ht="15">
      <c r="A160" s="37">
        <v>309</v>
      </c>
      <c r="B160" s="253" t="s">
        <v>325</v>
      </c>
      <c r="C160" s="239" t="s">
        <v>252</v>
      </c>
      <c r="D160" s="240">
        <f>SUM(C161:C163)</f>
        <v>45</v>
      </c>
      <c r="E160" s="259"/>
      <c r="F160" s="187"/>
      <c r="G160" s="187"/>
      <c r="M160" s="193"/>
    </row>
    <row r="161" spans="1:18" ht="15">
      <c r="A161" s="202"/>
      <c r="B161" s="246" t="s">
        <v>340</v>
      </c>
      <c r="C161" s="237">
        <v>30</v>
      </c>
      <c r="D161" s="241"/>
      <c r="E161" s="259"/>
      <c r="F161" s="187"/>
      <c r="G161" s="187"/>
      <c r="M161" s="193"/>
      <c r="P161" s="199"/>
      <c r="Q161" s="199"/>
      <c r="R161" s="199"/>
    </row>
    <row r="162" spans="1:18" ht="15">
      <c r="A162" s="202"/>
      <c r="B162" s="246" t="s">
        <v>341</v>
      </c>
      <c r="C162" s="237">
        <f>+C161/3</f>
        <v>10</v>
      </c>
      <c r="D162" s="241"/>
      <c r="E162" s="259"/>
      <c r="F162" s="187"/>
      <c r="G162" s="187"/>
      <c r="M162" s="193"/>
      <c r="P162" s="199"/>
      <c r="Q162" s="199"/>
      <c r="R162" s="199"/>
    </row>
    <row r="163" spans="1:18" ht="15">
      <c r="A163" s="202"/>
      <c r="B163" s="246" t="s">
        <v>342</v>
      </c>
      <c r="C163" s="237">
        <f>+C162/2</f>
        <v>5</v>
      </c>
      <c r="D163" s="241"/>
      <c r="E163" s="259"/>
      <c r="F163" s="187"/>
      <c r="G163" s="187"/>
      <c r="M163" s="193"/>
      <c r="P163" s="199"/>
      <c r="Q163" s="199"/>
      <c r="R163" s="199"/>
    </row>
    <row r="164" spans="1:18" ht="15">
      <c r="A164" s="202"/>
      <c r="B164" s="246"/>
      <c r="C164" s="237"/>
      <c r="D164" s="241"/>
      <c r="E164" s="259"/>
      <c r="F164" s="187"/>
      <c r="G164" s="187"/>
      <c r="M164" s="193"/>
      <c r="P164" s="199"/>
      <c r="Q164" s="199"/>
      <c r="R164" s="199"/>
    </row>
    <row r="165" spans="1:18" ht="15">
      <c r="A165" s="37">
        <v>310</v>
      </c>
      <c r="B165" s="253" t="s">
        <v>327</v>
      </c>
      <c r="C165" s="239" t="s">
        <v>252</v>
      </c>
      <c r="D165" s="240">
        <f>SUM(C166:C168)</f>
        <v>60</v>
      </c>
      <c r="E165" s="259"/>
      <c r="F165" s="187"/>
      <c r="G165" s="187"/>
      <c r="M165" s="193"/>
    </row>
    <row r="166" spans="1:18" ht="31.5" customHeight="1">
      <c r="A166" s="202"/>
      <c r="B166" s="246" t="s">
        <v>343</v>
      </c>
      <c r="C166" s="237">
        <v>10</v>
      </c>
      <c r="D166" s="241"/>
      <c r="E166" s="259" t="s">
        <v>344</v>
      </c>
      <c r="F166" s="187"/>
      <c r="G166" s="187"/>
      <c r="M166" s="193"/>
      <c r="P166" s="199"/>
      <c r="Q166" s="199"/>
      <c r="R166" s="199"/>
    </row>
    <row r="167" spans="1:18" ht="31.5" customHeight="1">
      <c r="A167" s="202"/>
      <c r="B167" s="246" t="s">
        <v>429</v>
      </c>
      <c r="C167" s="237">
        <v>40</v>
      </c>
      <c r="D167" s="241"/>
      <c r="E167" s="259"/>
      <c r="F167" s="187"/>
      <c r="G167" s="187"/>
      <c r="M167" s="193"/>
      <c r="P167" s="199"/>
      <c r="Q167" s="199"/>
      <c r="R167" s="199"/>
    </row>
    <row r="168" spans="1:18" ht="28.5">
      <c r="A168" s="202"/>
      <c r="B168" s="246" t="s">
        <v>345</v>
      </c>
      <c r="C168" s="237">
        <v>10</v>
      </c>
      <c r="D168" s="241"/>
      <c r="E168" s="259" t="s">
        <v>346</v>
      </c>
      <c r="F168" s="187"/>
      <c r="G168" s="187"/>
      <c r="M168" s="193"/>
      <c r="P168" s="199"/>
      <c r="Q168" s="199"/>
      <c r="R168" s="199"/>
    </row>
    <row r="169" spans="1:18" ht="15">
      <c r="A169" s="49"/>
      <c r="B169" s="246"/>
      <c r="C169" s="237"/>
      <c r="D169" s="241"/>
      <c r="E169" s="259"/>
      <c r="F169" s="187"/>
      <c r="G169" s="187"/>
      <c r="M169" s="193"/>
      <c r="P169" s="199"/>
      <c r="Q169" s="199"/>
      <c r="R169" s="199"/>
    </row>
    <row r="170" spans="1:18" ht="15">
      <c r="A170" s="49">
        <v>311</v>
      </c>
      <c r="B170" s="268" t="s">
        <v>300</v>
      </c>
      <c r="C170" s="269" t="s">
        <v>252</v>
      </c>
      <c r="D170" s="270">
        <f>SUM(C171:C171)</f>
        <v>96</v>
      </c>
      <c r="E170" s="262"/>
      <c r="F170" s="187"/>
      <c r="G170" s="187"/>
      <c r="M170" s="193"/>
      <c r="P170" s="199"/>
      <c r="Q170" s="199"/>
      <c r="R170" s="199"/>
    </row>
    <row r="171" spans="1:18" ht="15">
      <c r="A171" s="202"/>
      <c r="B171" s="246" t="s">
        <v>301</v>
      </c>
      <c r="C171" s="237">
        <f>4*2*12</f>
        <v>96</v>
      </c>
      <c r="D171" s="241"/>
      <c r="E171" s="259" t="s">
        <v>347</v>
      </c>
      <c r="F171" s="187"/>
      <c r="G171" s="187"/>
      <c r="M171" s="193"/>
      <c r="P171" s="199"/>
      <c r="Q171" s="199"/>
      <c r="R171" s="199"/>
    </row>
    <row r="172" spans="1:18" ht="15">
      <c r="A172" s="202"/>
      <c r="B172" s="246"/>
      <c r="C172" s="237"/>
      <c r="D172" s="241"/>
      <c r="E172" s="259"/>
      <c r="F172" s="187"/>
      <c r="G172" s="187"/>
      <c r="M172" s="193"/>
      <c r="P172" s="199"/>
      <c r="Q172" s="199"/>
      <c r="R172" s="199"/>
    </row>
    <row r="173" spans="1:18" ht="15">
      <c r="A173" s="37">
        <v>312</v>
      </c>
      <c r="B173" s="253" t="s">
        <v>155</v>
      </c>
      <c r="C173" s="239" t="s">
        <v>252</v>
      </c>
      <c r="D173" s="240">
        <f>SUM(C174:C175)</f>
        <v>70</v>
      </c>
      <c r="E173" s="259"/>
      <c r="F173" s="187"/>
      <c r="G173" s="187"/>
      <c r="M173" s="193"/>
      <c r="P173" s="199"/>
      <c r="Q173" s="199"/>
      <c r="R173" s="199"/>
    </row>
    <row r="174" spans="1:18" ht="28.5">
      <c r="A174" s="202"/>
      <c r="B174" s="254" t="s">
        <v>440</v>
      </c>
      <c r="C174" s="237">
        <v>40</v>
      </c>
      <c r="D174" s="241"/>
      <c r="E174" s="259"/>
      <c r="F174" s="187"/>
      <c r="G174" s="187"/>
      <c r="M174" s="193"/>
      <c r="P174" s="199"/>
      <c r="Q174" s="199"/>
      <c r="R174" s="199"/>
    </row>
    <row r="175" spans="1:18" ht="28.5">
      <c r="A175" s="202"/>
      <c r="B175" s="246" t="s">
        <v>439</v>
      </c>
      <c r="C175" s="237">
        <v>30</v>
      </c>
      <c r="D175" s="241"/>
      <c r="E175" s="259"/>
      <c r="F175" s="187"/>
      <c r="G175" s="187"/>
      <c r="M175" s="193"/>
      <c r="P175" s="199"/>
      <c r="Q175" s="199"/>
      <c r="R175" s="199"/>
    </row>
    <row r="176" spans="1:18" ht="15.75" thickBot="1">
      <c r="A176" s="203"/>
      <c r="B176" s="255"/>
      <c r="C176" s="242"/>
      <c r="D176" s="245"/>
      <c r="E176" s="260"/>
      <c r="F176" s="187"/>
      <c r="G176" s="187"/>
      <c r="M176" s="193"/>
      <c r="P176" s="199"/>
      <c r="Q176" s="199"/>
      <c r="R176" s="199"/>
    </row>
    <row r="177" spans="1:18" ht="20.25" customHeight="1" thickBot="1">
      <c r="A177" s="200" t="s">
        <v>396</v>
      </c>
      <c r="B177" s="251"/>
      <c r="C177" s="201"/>
      <c r="D177" s="201"/>
      <c r="E177" s="273">
        <f>SUM(D178:D229)</f>
        <v>606</v>
      </c>
      <c r="F177" s="187"/>
      <c r="G177" s="187"/>
      <c r="M177" s="193"/>
      <c r="P177" s="199"/>
      <c r="Q177" s="199"/>
      <c r="R177" s="199"/>
    </row>
    <row r="178" spans="1:18" ht="15">
      <c r="A178" s="113">
        <v>400</v>
      </c>
      <c r="B178" s="252" t="s">
        <v>348</v>
      </c>
      <c r="C178" s="235" t="s">
        <v>252</v>
      </c>
      <c r="D178" s="236">
        <f>SUM(C179:C179)</f>
        <v>40</v>
      </c>
      <c r="E178" s="263"/>
      <c r="F178" s="187"/>
      <c r="G178" s="187"/>
      <c r="M178" s="193"/>
    </row>
    <row r="179" spans="1:18" ht="15">
      <c r="A179" s="202"/>
      <c r="B179" s="246" t="s">
        <v>349</v>
      </c>
      <c r="C179" s="237">
        <f>+C112</f>
        <v>40</v>
      </c>
      <c r="D179" s="241"/>
      <c r="E179" s="259"/>
      <c r="F179" s="187"/>
      <c r="G179" s="187"/>
      <c r="M179" s="193"/>
      <c r="P179" s="199"/>
      <c r="Q179" s="199"/>
      <c r="R179" s="199"/>
    </row>
    <row r="180" spans="1:18" ht="15">
      <c r="A180" s="202"/>
      <c r="B180" s="246"/>
      <c r="C180" s="237"/>
      <c r="D180" s="241"/>
      <c r="E180" s="259"/>
      <c r="F180" s="187"/>
      <c r="G180" s="187"/>
      <c r="M180" s="193"/>
      <c r="P180" s="199"/>
      <c r="Q180" s="199"/>
      <c r="R180" s="199"/>
    </row>
    <row r="181" spans="1:18" ht="15">
      <c r="A181" s="37">
        <v>401</v>
      </c>
      <c r="B181" s="253" t="s">
        <v>350</v>
      </c>
      <c r="C181" s="239" t="s">
        <v>252</v>
      </c>
      <c r="D181" s="240">
        <f>SUM(C182:C183)</f>
        <v>72</v>
      </c>
      <c r="E181" s="259"/>
      <c r="F181" s="187"/>
      <c r="G181" s="187"/>
      <c r="M181" s="193"/>
    </row>
    <row r="182" spans="1:18" ht="15">
      <c r="A182" s="202"/>
      <c r="B182" s="254" t="s">
        <v>351</v>
      </c>
      <c r="C182" s="237">
        <v>40</v>
      </c>
      <c r="D182" s="241"/>
      <c r="E182" s="259"/>
      <c r="F182" s="187"/>
      <c r="G182" s="187"/>
      <c r="M182" s="193"/>
      <c r="P182" s="199"/>
      <c r="Q182" s="199"/>
      <c r="R182" s="199"/>
    </row>
    <row r="183" spans="1:18" ht="15">
      <c r="A183" s="202"/>
      <c r="B183" s="246" t="s">
        <v>352</v>
      </c>
      <c r="C183" s="237">
        <f>2*2*8</f>
        <v>32</v>
      </c>
      <c r="D183" s="241"/>
      <c r="E183" s="259" t="s">
        <v>353</v>
      </c>
      <c r="F183" s="187"/>
      <c r="G183" s="187"/>
      <c r="M183" s="193"/>
      <c r="P183" s="199"/>
      <c r="Q183" s="199"/>
      <c r="R183" s="199"/>
    </row>
    <row r="184" spans="1:18" ht="15">
      <c r="A184" s="202"/>
      <c r="B184" s="246"/>
      <c r="C184" s="237"/>
      <c r="D184" s="241"/>
      <c r="E184" s="259"/>
      <c r="F184" s="187"/>
      <c r="G184" s="187"/>
      <c r="M184" s="193"/>
      <c r="P184" s="199"/>
      <c r="Q184" s="199"/>
      <c r="R184" s="199"/>
    </row>
    <row r="185" spans="1:18" ht="15">
      <c r="A185" s="37">
        <v>402</v>
      </c>
      <c r="B185" s="253" t="s">
        <v>354</v>
      </c>
      <c r="C185" s="239" t="s">
        <v>252</v>
      </c>
      <c r="D185" s="240">
        <f>SUM(C186:C188)</f>
        <v>50</v>
      </c>
      <c r="E185" s="259"/>
      <c r="F185" s="187"/>
      <c r="G185" s="187"/>
      <c r="H185" s="157"/>
      <c r="I185" s="157"/>
      <c r="J185" s="157"/>
      <c r="K185" s="157"/>
      <c r="L185" s="157"/>
      <c r="M185" s="193"/>
    </row>
    <row r="186" spans="1:18" ht="15">
      <c r="A186" s="202"/>
      <c r="B186" s="246" t="s">
        <v>355</v>
      </c>
      <c r="C186" s="237">
        <f>+C120</f>
        <v>30</v>
      </c>
      <c r="D186" s="241"/>
      <c r="E186" s="259"/>
      <c r="F186" s="187"/>
      <c r="G186" s="187"/>
      <c r="M186" s="193"/>
      <c r="P186" s="199"/>
      <c r="Q186" s="199"/>
      <c r="R186" s="199"/>
    </row>
    <row r="187" spans="1:18" ht="15">
      <c r="A187" s="202"/>
      <c r="B187" s="246" t="s">
        <v>356</v>
      </c>
      <c r="C187" s="237">
        <v>20</v>
      </c>
      <c r="D187" s="241"/>
      <c r="E187" s="259"/>
      <c r="F187" s="187"/>
      <c r="G187" s="187"/>
      <c r="M187" s="193"/>
      <c r="P187" s="199"/>
      <c r="Q187" s="199"/>
      <c r="R187" s="199"/>
    </row>
    <row r="188" spans="1:18" ht="15">
      <c r="A188" s="202"/>
      <c r="B188" s="246"/>
      <c r="C188" s="237"/>
      <c r="D188" s="241"/>
      <c r="E188" s="259"/>
      <c r="F188" s="187"/>
      <c r="G188" s="187"/>
      <c r="H188" s="329"/>
      <c r="I188" s="329"/>
      <c r="M188" s="193"/>
      <c r="P188" s="199"/>
      <c r="Q188" s="199"/>
      <c r="R188" s="199"/>
    </row>
    <row r="189" spans="1:18" ht="15">
      <c r="A189" s="37">
        <v>403</v>
      </c>
      <c r="B189" s="253" t="s">
        <v>357</v>
      </c>
      <c r="C189" s="239" t="s">
        <v>252</v>
      </c>
      <c r="D189" s="240">
        <f>SUM(C190:C192)</f>
        <v>128</v>
      </c>
      <c r="E189" s="259"/>
      <c r="F189" s="187"/>
      <c r="G189" s="187"/>
      <c r="H189" s="329"/>
      <c r="I189" s="329"/>
      <c r="J189" s="157"/>
      <c r="K189" s="157"/>
      <c r="L189" s="157"/>
      <c r="M189" s="193"/>
    </row>
    <row r="190" spans="1:18" ht="15">
      <c r="A190" s="202"/>
      <c r="B190" s="246" t="s">
        <v>358</v>
      </c>
      <c r="C190" s="237">
        <v>40</v>
      </c>
      <c r="D190" s="241"/>
      <c r="E190" s="259"/>
      <c r="F190" s="187"/>
      <c r="G190" s="187"/>
      <c r="H190" s="329"/>
      <c r="I190" s="329"/>
      <c r="M190" s="193"/>
      <c r="P190" s="199"/>
      <c r="Q190" s="199"/>
      <c r="R190" s="199"/>
    </row>
    <row r="191" spans="1:18" ht="15">
      <c r="A191" s="202"/>
      <c r="B191" s="246" t="s">
        <v>359</v>
      </c>
      <c r="C191" s="237">
        <v>40</v>
      </c>
      <c r="D191" s="241"/>
      <c r="E191" s="259"/>
      <c r="F191" s="187"/>
      <c r="G191" s="187"/>
      <c r="H191" s="329"/>
      <c r="I191" s="329"/>
      <c r="M191" s="193"/>
      <c r="P191" s="199"/>
      <c r="Q191" s="199"/>
      <c r="R191" s="199"/>
    </row>
    <row r="192" spans="1:18" ht="15">
      <c r="A192" s="202"/>
      <c r="B192" s="246" t="s">
        <v>360</v>
      </c>
      <c r="C192" s="237">
        <f>2*3*8</f>
        <v>48</v>
      </c>
      <c r="D192" s="241"/>
      <c r="E192" s="259" t="s">
        <v>425</v>
      </c>
      <c r="F192" s="187"/>
      <c r="G192" s="187"/>
      <c r="H192" s="329"/>
      <c r="I192" s="329"/>
      <c r="M192" s="193"/>
      <c r="P192" s="199"/>
      <c r="Q192" s="199"/>
      <c r="R192" s="199"/>
    </row>
    <row r="193" spans="1:18" ht="15">
      <c r="A193" s="202"/>
      <c r="B193" s="246"/>
      <c r="C193" s="237"/>
      <c r="D193" s="241"/>
      <c r="E193" s="259"/>
      <c r="F193" s="187"/>
      <c r="G193" s="187"/>
      <c r="H193" s="329"/>
      <c r="I193" s="329"/>
      <c r="M193" s="193"/>
      <c r="P193" s="199"/>
      <c r="Q193" s="199"/>
      <c r="R193" s="199"/>
    </row>
    <row r="194" spans="1:18" ht="15">
      <c r="A194" s="37">
        <v>404</v>
      </c>
      <c r="B194" s="253" t="s">
        <v>361</v>
      </c>
      <c r="C194" s="239" t="s">
        <v>252</v>
      </c>
      <c r="D194" s="240">
        <f>SUM(C195:C196)</f>
        <v>10</v>
      </c>
      <c r="E194" s="259"/>
      <c r="F194" s="187"/>
      <c r="G194" s="187"/>
      <c r="H194" s="329"/>
      <c r="I194" s="329"/>
      <c r="J194" s="157"/>
      <c r="K194" s="157"/>
      <c r="L194" s="157"/>
      <c r="M194" s="193"/>
    </row>
    <row r="195" spans="1:18" ht="15">
      <c r="A195" s="202"/>
      <c r="B195" s="246" t="s">
        <v>362</v>
      </c>
      <c r="C195" s="237">
        <v>10</v>
      </c>
      <c r="D195" s="241"/>
      <c r="E195" s="259"/>
      <c r="F195" s="187"/>
      <c r="G195" s="187"/>
      <c r="H195" s="329"/>
      <c r="I195" s="329"/>
      <c r="M195" s="193"/>
      <c r="P195" s="199"/>
      <c r="Q195" s="199"/>
      <c r="R195" s="199"/>
    </row>
    <row r="196" spans="1:18" ht="15">
      <c r="A196" s="202"/>
      <c r="B196" s="246"/>
      <c r="C196" s="237"/>
      <c r="D196" s="241"/>
      <c r="E196" s="259"/>
      <c r="F196" s="187"/>
      <c r="G196" s="187"/>
      <c r="H196" s="329"/>
      <c r="I196" s="329"/>
      <c r="M196" s="193"/>
      <c r="P196" s="199"/>
      <c r="Q196" s="199"/>
      <c r="R196" s="199"/>
    </row>
    <row r="197" spans="1:18" ht="15">
      <c r="A197" s="202"/>
      <c r="B197" s="246"/>
      <c r="C197" s="237"/>
      <c r="D197" s="241"/>
      <c r="E197" s="259"/>
      <c r="F197" s="187"/>
      <c r="G197" s="187"/>
      <c r="H197" s="329"/>
      <c r="I197" s="329"/>
      <c r="M197" s="193"/>
      <c r="P197" s="199"/>
      <c r="Q197" s="199"/>
      <c r="R197" s="199"/>
    </row>
    <row r="198" spans="1:18" ht="15">
      <c r="A198" s="37">
        <v>405</v>
      </c>
      <c r="B198" s="253" t="s">
        <v>363</v>
      </c>
      <c r="C198" s="239" t="s">
        <v>252</v>
      </c>
      <c r="D198" s="240">
        <f>SUM(C199:C199)</f>
        <v>10</v>
      </c>
      <c r="E198" s="259"/>
      <c r="F198" s="187"/>
      <c r="G198" s="187"/>
      <c r="H198" s="329"/>
      <c r="I198" s="329"/>
      <c r="J198" s="157"/>
      <c r="K198" s="157"/>
      <c r="L198" s="157"/>
      <c r="M198" s="193"/>
    </row>
    <row r="199" spans="1:18" ht="15">
      <c r="A199" s="202"/>
      <c r="B199" s="254" t="s">
        <v>364</v>
      </c>
      <c r="C199" s="237">
        <v>10</v>
      </c>
      <c r="D199" s="241"/>
      <c r="E199" s="259"/>
      <c r="F199" s="187"/>
      <c r="G199" s="187"/>
      <c r="M199" s="193"/>
      <c r="P199" s="199"/>
      <c r="Q199" s="199"/>
      <c r="R199" s="199"/>
    </row>
    <row r="200" spans="1:18" ht="15">
      <c r="A200" s="202"/>
      <c r="B200" s="246"/>
      <c r="C200" s="237"/>
      <c r="D200" s="241"/>
      <c r="E200" s="259"/>
      <c r="F200" s="187"/>
      <c r="G200" s="187"/>
      <c r="M200" s="193"/>
      <c r="P200" s="199"/>
      <c r="Q200" s="199"/>
      <c r="R200" s="199"/>
    </row>
    <row r="201" spans="1:18" ht="15">
      <c r="A201" s="202"/>
      <c r="B201" s="246"/>
      <c r="C201" s="237"/>
      <c r="D201" s="241"/>
      <c r="E201" s="259"/>
      <c r="F201" s="187"/>
      <c r="G201" s="187"/>
      <c r="M201" s="193"/>
      <c r="P201" s="199"/>
      <c r="Q201" s="199"/>
      <c r="R201" s="199"/>
    </row>
    <row r="202" spans="1:18" ht="15">
      <c r="A202" s="37">
        <v>406</v>
      </c>
      <c r="B202" s="253" t="s">
        <v>365</v>
      </c>
      <c r="C202" s="239" t="s">
        <v>252</v>
      </c>
      <c r="D202" s="240">
        <f>SUM(C203:C203)</f>
        <v>10</v>
      </c>
      <c r="E202" s="259"/>
      <c r="F202" s="187"/>
      <c r="G202" s="187"/>
      <c r="H202" s="157"/>
      <c r="I202" s="157"/>
      <c r="J202" s="157"/>
      <c r="K202" s="157"/>
      <c r="L202" s="157"/>
      <c r="M202" s="193"/>
    </row>
    <row r="203" spans="1:18" ht="15">
      <c r="A203" s="202"/>
      <c r="B203" s="246" t="s">
        <v>366</v>
      </c>
      <c r="C203" s="237">
        <v>10</v>
      </c>
      <c r="D203" s="241"/>
      <c r="E203" s="259"/>
      <c r="F203" s="187"/>
      <c r="G203" s="187"/>
      <c r="M203" s="193"/>
      <c r="P203" s="199"/>
      <c r="Q203" s="199"/>
      <c r="R203" s="199"/>
    </row>
    <row r="204" spans="1:18" ht="15">
      <c r="A204" s="202"/>
      <c r="B204" s="246"/>
      <c r="C204" s="237"/>
      <c r="D204" s="241"/>
      <c r="E204" s="259"/>
      <c r="F204" s="187"/>
      <c r="G204" s="187"/>
      <c r="M204" s="193"/>
      <c r="P204" s="199"/>
      <c r="Q204" s="199"/>
      <c r="R204" s="199"/>
    </row>
    <row r="205" spans="1:18" ht="15">
      <c r="A205" s="37">
        <v>407</v>
      </c>
      <c r="B205" s="253" t="s">
        <v>367</v>
      </c>
      <c r="C205" s="239" t="s">
        <v>252</v>
      </c>
      <c r="D205" s="240">
        <f>SUM(C206:C208)</f>
        <v>60</v>
      </c>
      <c r="E205" s="259"/>
      <c r="F205" s="187"/>
      <c r="G205" s="187"/>
      <c r="H205" s="157"/>
      <c r="I205" s="157"/>
      <c r="J205" s="157"/>
      <c r="K205" s="157"/>
      <c r="L205" s="157"/>
      <c r="M205" s="193"/>
    </row>
    <row r="206" spans="1:18" ht="15">
      <c r="A206" s="202"/>
      <c r="B206" s="246" t="s">
        <v>368</v>
      </c>
      <c r="C206" s="237">
        <v>10</v>
      </c>
      <c r="D206" s="241"/>
      <c r="E206" s="259"/>
      <c r="F206" s="187"/>
      <c r="G206" s="187"/>
      <c r="M206" s="193"/>
      <c r="P206" s="199"/>
      <c r="Q206" s="199"/>
      <c r="R206" s="199"/>
    </row>
    <row r="207" spans="1:18" ht="15">
      <c r="A207" s="202"/>
      <c r="B207" s="246" t="s">
        <v>369</v>
      </c>
      <c r="C207" s="237">
        <f>+C156/2</f>
        <v>20</v>
      </c>
      <c r="D207" s="241"/>
      <c r="E207" s="259"/>
      <c r="F207" s="187"/>
      <c r="G207" s="187"/>
      <c r="M207" s="193"/>
      <c r="P207" s="199"/>
      <c r="Q207" s="199"/>
      <c r="R207" s="199"/>
    </row>
    <row r="208" spans="1:18" ht="15">
      <c r="A208" s="202"/>
      <c r="B208" s="246" t="s">
        <v>370</v>
      </c>
      <c r="C208" s="237">
        <f>+C157/2</f>
        <v>30</v>
      </c>
      <c r="D208" s="241"/>
      <c r="E208" s="259"/>
      <c r="F208" s="187"/>
      <c r="G208" s="187"/>
      <c r="M208" s="193"/>
      <c r="P208" s="199"/>
      <c r="Q208" s="199"/>
      <c r="R208" s="199"/>
    </row>
    <row r="209" spans="1:18" ht="15">
      <c r="A209" s="202"/>
      <c r="B209" s="246"/>
      <c r="C209" s="237"/>
      <c r="D209" s="241"/>
      <c r="E209" s="259"/>
      <c r="F209" s="187"/>
      <c r="G209" s="187"/>
      <c r="M209" s="193"/>
      <c r="P209" s="199"/>
      <c r="Q209" s="199"/>
      <c r="R209" s="199"/>
    </row>
    <row r="210" spans="1:18" ht="15">
      <c r="A210" s="37">
        <v>408</v>
      </c>
      <c r="B210" s="253" t="s">
        <v>371</v>
      </c>
      <c r="C210" s="239" t="s">
        <v>252</v>
      </c>
      <c r="D210" s="240">
        <f>SUM(C211:C211)</f>
        <v>10</v>
      </c>
      <c r="E210" s="259"/>
      <c r="F210" s="187"/>
      <c r="G210" s="187"/>
      <c r="H210" s="157"/>
      <c r="I210" s="157"/>
      <c r="J210" s="157"/>
      <c r="K210" s="157"/>
      <c r="L210" s="157"/>
      <c r="M210" s="193"/>
    </row>
    <row r="211" spans="1:18" ht="15">
      <c r="A211" s="202"/>
      <c r="B211" s="246" t="s">
        <v>372</v>
      </c>
      <c r="C211" s="237">
        <v>10</v>
      </c>
      <c r="D211" s="241"/>
      <c r="E211" s="259"/>
      <c r="F211" s="187"/>
      <c r="G211" s="187"/>
      <c r="M211" s="193"/>
      <c r="P211" s="199"/>
      <c r="Q211" s="199"/>
      <c r="R211" s="199"/>
    </row>
    <row r="212" spans="1:18" ht="15">
      <c r="A212" s="202"/>
      <c r="B212" s="246"/>
      <c r="C212" s="237"/>
      <c r="D212" s="241"/>
      <c r="E212" s="259"/>
      <c r="F212" s="187"/>
      <c r="G212" s="187"/>
      <c r="M212" s="193"/>
      <c r="P212" s="199"/>
      <c r="Q212" s="199"/>
      <c r="R212" s="199"/>
    </row>
    <row r="213" spans="1:18" ht="15">
      <c r="A213" s="202"/>
      <c r="B213" s="246"/>
      <c r="C213" s="237"/>
      <c r="D213" s="241"/>
      <c r="E213" s="259"/>
      <c r="F213" s="187"/>
      <c r="G213" s="187"/>
      <c r="M213" s="193"/>
      <c r="P213" s="199"/>
      <c r="Q213" s="199"/>
      <c r="R213" s="199"/>
    </row>
    <row r="214" spans="1:18" ht="15">
      <c r="A214" s="37">
        <v>409</v>
      </c>
      <c r="B214" s="253" t="s">
        <v>373</v>
      </c>
      <c r="C214" s="239" t="s">
        <v>252</v>
      </c>
      <c r="D214" s="240">
        <f>SUM(C215:C215)</f>
        <v>20</v>
      </c>
      <c r="E214" s="259"/>
      <c r="F214" s="187"/>
      <c r="G214" s="187"/>
      <c r="H214" s="157"/>
      <c r="I214" s="157"/>
      <c r="J214" s="157"/>
      <c r="K214" s="157"/>
      <c r="L214" s="157"/>
      <c r="M214" s="193"/>
    </row>
    <row r="215" spans="1:18" ht="15">
      <c r="A215" s="202"/>
      <c r="B215" s="246" t="s">
        <v>374</v>
      </c>
      <c r="C215" s="237">
        <v>20</v>
      </c>
      <c r="D215" s="241"/>
      <c r="E215" s="259"/>
      <c r="F215" s="187"/>
      <c r="G215" s="187"/>
      <c r="M215" s="193"/>
      <c r="P215" s="199"/>
      <c r="Q215" s="199"/>
      <c r="R215" s="199"/>
    </row>
    <row r="216" spans="1:18" ht="15">
      <c r="A216" s="202"/>
      <c r="B216" s="246"/>
      <c r="C216" s="237"/>
      <c r="D216" s="241"/>
      <c r="E216" s="259"/>
      <c r="F216" s="187"/>
      <c r="G216" s="187"/>
      <c r="M216" s="193"/>
      <c r="P216" s="199"/>
      <c r="Q216" s="199"/>
      <c r="R216" s="199"/>
    </row>
    <row r="217" spans="1:18" ht="15">
      <c r="A217" s="204"/>
      <c r="B217" s="246"/>
      <c r="C217" s="237"/>
      <c r="D217" s="241"/>
      <c r="E217" s="259"/>
      <c r="F217" s="187"/>
      <c r="G217" s="187"/>
      <c r="M217" s="193"/>
      <c r="P217" s="199"/>
      <c r="Q217" s="199"/>
      <c r="R217" s="199"/>
    </row>
    <row r="218" spans="1:18" ht="15">
      <c r="A218" s="49">
        <v>410</v>
      </c>
      <c r="B218" s="268" t="s">
        <v>375</v>
      </c>
      <c r="C218" s="269" t="s">
        <v>252</v>
      </c>
      <c r="D218" s="270">
        <f>SUM(C219:C219)</f>
        <v>30</v>
      </c>
      <c r="E218" s="262"/>
      <c r="F218" s="187"/>
      <c r="G218" s="187"/>
      <c r="H218" s="157"/>
      <c r="I218" s="157"/>
      <c r="J218" s="157"/>
      <c r="K218" s="157"/>
      <c r="L218" s="157"/>
      <c r="M218" s="193"/>
    </row>
    <row r="219" spans="1:18" ht="15">
      <c r="A219" s="202"/>
      <c r="B219" s="246" t="s">
        <v>430</v>
      </c>
      <c r="C219" s="237">
        <v>30</v>
      </c>
      <c r="D219" s="241"/>
      <c r="E219" s="259" t="s">
        <v>431</v>
      </c>
      <c r="F219" s="187"/>
      <c r="G219" s="187"/>
      <c r="M219" s="193"/>
      <c r="P219" s="199"/>
      <c r="Q219" s="199"/>
      <c r="R219" s="199"/>
    </row>
    <row r="220" spans="1:18" ht="15">
      <c r="A220" s="202"/>
      <c r="B220" s="246"/>
      <c r="C220" s="237"/>
      <c r="D220" s="241"/>
      <c r="E220" s="259"/>
      <c r="F220" s="187"/>
      <c r="G220" s="187"/>
      <c r="M220" s="193"/>
      <c r="P220" s="199"/>
      <c r="Q220" s="199"/>
      <c r="R220" s="199"/>
    </row>
    <row r="221" spans="1:18" ht="15">
      <c r="A221" s="204"/>
      <c r="B221" s="246"/>
      <c r="C221" s="237"/>
      <c r="D221" s="241"/>
      <c r="E221" s="259"/>
      <c r="F221" s="187"/>
      <c r="G221" s="187"/>
      <c r="M221" s="193"/>
      <c r="P221" s="199"/>
      <c r="Q221" s="199"/>
      <c r="R221" s="199"/>
    </row>
    <row r="222" spans="1:18" ht="15">
      <c r="A222" s="49">
        <v>411</v>
      </c>
      <c r="B222" s="268" t="s">
        <v>300</v>
      </c>
      <c r="C222" s="269" t="s">
        <v>252</v>
      </c>
      <c r="D222" s="270">
        <f>SUM(C223:C223)</f>
        <v>96</v>
      </c>
      <c r="E222" s="262"/>
      <c r="F222" s="187"/>
      <c r="G222" s="187"/>
      <c r="M222" s="193"/>
      <c r="P222" s="199"/>
      <c r="Q222" s="199"/>
      <c r="R222" s="199"/>
    </row>
    <row r="223" spans="1:18" ht="15">
      <c r="A223" s="202"/>
      <c r="B223" s="246" t="s">
        <v>301</v>
      </c>
      <c r="C223" s="237">
        <f>4*2*12</f>
        <v>96</v>
      </c>
      <c r="D223" s="241"/>
      <c r="E223" s="259" t="s">
        <v>347</v>
      </c>
      <c r="F223" s="187"/>
      <c r="G223" s="187"/>
      <c r="M223" s="193"/>
      <c r="P223" s="199"/>
      <c r="Q223" s="199"/>
      <c r="R223" s="199"/>
    </row>
    <row r="224" spans="1:18" ht="15">
      <c r="A224" s="202"/>
      <c r="B224" s="246"/>
      <c r="C224" s="237"/>
      <c r="D224" s="241"/>
      <c r="E224" s="259"/>
      <c r="F224" s="187"/>
      <c r="G224" s="187"/>
      <c r="M224" s="193"/>
      <c r="P224" s="199"/>
      <c r="Q224" s="199"/>
      <c r="R224" s="199"/>
    </row>
    <row r="225" spans="1:18" ht="15">
      <c r="A225" s="204"/>
      <c r="B225" s="246"/>
      <c r="C225" s="237"/>
      <c r="D225" s="241"/>
      <c r="E225" s="259"/>
      <c r="F225" s="187"/>
      <c r="G225" s="187"/>
      <c r="M225" s="193"/>
      <c r="P225" s="199"/>
      <c r="Q225" s="199"/>
      <c r="R225" s="199"/>
    </row>
    <row r="226" spans="1:18" ht="15">
      <c r="A226" s="49">
        <v>412</v>
      </c>
      <c r="B226" s="268" t="s">
        <v>155</v>
      </c>
      <c r="C226" s="269" t="s">
        <v>252</v>
      </c>
      <c r="D226" s="270">
        <f>SUM(C227:C228)</f>
        <v>70</v>
      </c>
      <c r="E226" s="262"/>
      <c r="F226" s="187"/>
      <c r="G226" s="187"/>
      <c r="M226" s="193"/>
      <c r="P226" s="199"/>
      <c r="Q226" s="199"/>
      <c r="R226" s="199"/>
    </row>
    <row r="227" spans="1:18" ht="28.5">
      <c r="A227" s="202"/>
      <c r="B227" s="246" t="s">
        <v>440</v>
      </c>
      <c r="C227" s="237">
        <v>40</v>
      </c>
      <c r="D227" s="241"/>
      <c r="E227" s="259"/>
      <c r="F227" s="187"/>
      <c r="G227" s="187"/>
      <c r="M227" s="193"/>
      <c r="P227" s="199"/>
      <c r="Q227" s="199"/>
      <c r="R227" s="199"/>
    </row>
    <row r="228" spans="1:18" ht="28.5">
      <c r="A228" s="202"/>
      <c r="B228" s="246" t="s">
        <v>439</v>
      </c>
      <c r="C228" s="237">
        <v>30</v>
      </c>
      <c r="D228" s="241"/>
      <c r="E228" s="259"/>
      <c r="F228" s="187"/>
      <c r="G228" s="187"/>
      <c r="M228" s="193"/>
      <c r="P228" s="199"/>
      <c r="Q228" s="199"/>
      <c r="R228" s="199"/>
    </row>
    <row r="229" spans="1:18" ht="15.75" thickBot="1">
      <c r="A229" s="203"/>
      <c r="B229" s="255"/>
      <c r="C229" s="242"/>
      <c r="D229" s="245"/>
      <c r="E229" s="260"/>
      <c r="F229" s="187"/>
      <c r="G229" s="187"/>
      <c r="M229" s="193"/>
      <c r="P229" s="199"/>
      <c r="Q229" s="199"/>
      <c r="R229" s="199"/>
    </row>
    <row r="230" spans="1:18" ht="20.25" customHeight="1" thickBot="1">
      <c r="A230" s="200" t="s">
        <v>397</v>
      </c>
      <c r="B230" s="251"/>
      <c r="C230" s="201"/>
      <c r="D230" s="201"/>
      <c r="E230" s="273">
        <f>SUM(D231:D249)</f>
        <v>628</v>
      </c>
      <c r="F230" s="187"/>
      <c r="G230" s="187"/>
      <c r="M230" s="193"/>
      <c r="P230" s="199"/>
      <c r="Q230" s="199"/>
      <c r="R230" s="199"/>
    </row>
    <row r="231" spans="1:18" ht="15">
      <c r="A231" s="113">
        <v>500</v>
      </c>
      <c r="B231" s="252" t="s">
        <v>376</v>
      </c>
      <c r="C231" s="235" t="s">
        <v>252</v>
      </c>
      <c r="D231" s="236">
        <f>SUM(C232:C235)</f>
        <v>200</v>
      </c>
      <c r="E231" s="263"/>
      <c r="F231" s="187"/>
      <c r="G231" s="187"/>
      <c r="H231" s="157"/>
      <c r="I231" s="157"/>
      <c r="J231" s="157"/>
      <c r="K231" s="157"/>
      <c r="L231" s="157"/>
      <c r="M231" s="193"/>
    </row>
    <row r="232" spans="1:18" ht="15">
      <c r="A232" s="202"/>
      <c r="B232" s="246" t="s">
        <v>432</v>
      </c>
      <c r="C232" s="237">
        <v>60</v>
      </c>
      <c r="D232" s="241"/>
      <c r="E232" s="259"/>
      <c r="F232" s="187"/>
      <c r="G232" s="187"/>
      <c r="M232" s="193"/>
      <c r="P232" s="199"/>
      <c r="Q232" s="199"/>
      <c r="R232" s="199"/>
    </row>
    <row r="233" spans="1:18" ht="15">
      <c r="A233" s="202"/>
      <c r="B233" s="246" t="s">
        <v>377</v>
      </c>
      <c r="C233" s="237">
        <v>60</v>
      </c>
      <c r="D233" s="241"/>
      <c r="E233" s="259"/>
      <c r="F233" s="187"/>
      <c r="G233" s="187"/>
      <c r="M233" s="193"/>
      <c r="P233" s="199"/>
      <c r="Q233" s="199"/>
      <c r="R233" s="199"/>
    </row>
    <row r="234" spans="1:18" ht="15">
      <c r="A234" s="202"/>
      <c r="B234" s="246" t="s">
        <v>378</v>
      </c>
      <c r="C234" s="237">
        <f>2*2*12</f>
        <v>48</v>
      </c>
      <c r="D234" s="241"/>
      <c r="E234" s="259" t="s">
        <v>379</v>
      </c>
      <c r="F234" s="187"/>
      <c r="G234" s="187"/>
      <c r="M234" s="193"/>
      <c r="P234" s="199"/>
      <c r="Q234" s="199"/>
      <c r="R234" s="199"/>
    </row>
    <row r="235" spans="1:18" ht="28.5">
      <c r="A235" s="202"/>
      <c r="B235" s="246" t="s">
        <v>380</v>
      </c>
      <c r="C235" s="237">
        <f>2*16*1</f>
        <v>32</v>
      </c>
      <c r="D235" s="241"/>
      <c r="E235" s="259" t="s">
        <v>381</v>
      </c>
      <c r="F235" s="187"/>
      <c r="G235" s="187"/>
      <c r="M235" s="193"/>
      <c r="P235" s="199"/>
      <c r="Q235" s="199"/>
      <c r="R235" s="199"/>
    </row>
    <row r="236" spans="1:18" ht="15">
      <c r="A236" s="202"/>
      <c r="B236" s="246"/>
      <c r="C236" s="237"/>
      <c r="D236" s="241"/>
      <c r="E236" s="259"/>
      <c r="F236" s="187"/>
      <c r="G236" s="187"/>
      <c r="M236" s="193"/>
      <c r="P236" s="199"/>
      <c r="Q236" s="199"/>
      <c r="R236" s="199"/>
    </row>
    <row r="237" spans="1:18" ht="15">
      <c r="A237" s="37">
        <v>501</v>
      </c>
      <c r="B237" s="253" t="s">
        <v>160</v>
      </c>
      <c r="C237" s="239" t="s">
        <v>252</v>
      </c>
      <c r="D237" s="240">
        <f>SUM(C238:C240)</f>
        <v>188</v>
      </c>
      <c r="E237" s="259"/>
      <c r="F237" s="187"/>
      <c r="G237" s="187"/>
      <c r="H237" s="329"/>
      <c r="I237" s="329"/>
      <c r="J237" s="157"/>
      <c r="K237" s="157"/>
      <c r="L237" s="157"/>
      <c r="M237" s="193"/>
    </row>
    <row r="238" spans="1:18" ht="15">
      <c r="A238" s="202"/>
      <c r="B238" s="246" t="s">
        <v>382</v>
      </c>
      <c r="C238" s="237">
        <f>2*2*16</f>
        <v>64</v>
      </c>
      <c r="D238" s="241"/>
      <c r="E238" s="259" t="s">
        <v>383</v>
      </c>
      <c r="F238" s="187"/>
      <c r="G238" s="187"/>
      <c r="H238" s="329"/>
      <c r="I238" s="329"/>
      <c r="M238" s="193"/>
      <c r="P238" s="199"/>
      <c r="Q238" s="199"/>
      <c r="R238" s="199"/>
    </row>
    <row r="239" spans="1:18" ht="15">
      <c r="A239" s="202"/>
      <c r="B239" s="246" t="s">
        <v>384</v>
      </c>
      <c r="C239" s="237">
        <v>60</v>
      </c>
      <c r="D239" s="241"/>
      <c r="E239" s="259" t="s">
        <v>433</v>
      </c>
      <c r="F239" s="187"/>
      <c r="G239" s="187"/>
      <c r="H239" s="329"/>
      <c r="I239" s="329"/>
      <c r="M239" s="193"/>
      <c r="P239" s="199"/>
      <c r="Q239" s="199"/>
      <c r="R239" s="199"/>
    </row>
    <row r="240" spans="1:18" ht="15">
      <c r="A240" s="202"/>
      <c r="B240" s="246" t="s">
        <v>352</v>
      </c>
      <c r="C240" s="237">
        <f>2*2*16</f>
        <v>64</v>
      </c>
      <c r="D240" s="241"/>
      <c r="E240" s="259" t="s">
        <v>383</v>
      </c>
      <c r="F240" s="187"/>
      <c r="G240" s="187"/>
      <c r="M240" s="193"/>
      <c r="P240" s="199"/>
      <c r="Q240" s="199"/>
      <c r="R240" s="199"/>
    </row>
    <row r="241" spans="1:18" ht="15">
      <c r="A241" s="202"/>
      <c r="B241" s="246"/>
      <c r="C241" s="237"/>
      <c r="D241" s="241"/>
      <c r="E241" s="259"/>
      <c r="F241" s="187"/>
      <c r="G241" s="187"/>
      <c r="M241" s="193"/>
      <c r="P241" s="199"/>
      <c r="Q241" s="199"/>
      <c r="R241" s="199"/>
    </row>
    <row r="242" spans="1:18" ht="15">
      <c r="A242" s="37">
        <v>502</v>
      </c>
      <c r="B242" s="253" t="s">
        <v>385</v>
      </c>
      <c r="C242" s="239" t="s">
        <v>252</v>
      </c>
      <c r="D242" s="240">
        <f>SUM(C243:C244)</f>
        <v>120</v>
      </c>
      <c r="E242" s="259"/>
      <c r="F242" s="187"/>
      <c r="G242" s="187"/>
      <c r="H242" s="157"/>
      <c r="I242" s="157"/>
      <c r="J242" s="157"/>
      <c r="K242" s="157"/>
      <c r="L242" s="157"/>
      <c r="M242" s="193"/>
    </row>
    <row r="243" spans="1:18" ht="15">
      <c r="A243" s="202"/>
      <c r="B243" s="246" t="s">
        <v>386</v>
      </c>
      <c r="C243" s="237">
        <v>80</v>
      </c>
      <c r="D243" s="241"/>
      <c r="E243" s="259"/>
      <c r="F243" s="187"/>
      <c r="G243" s="187"/>
      <c r="M243" s="193"/>
      <c r="P243" s="199"/>
      <c r="Q243" s="199"/>
      <c r="R243" s="199"/>
    </row>
    <row r="244" spans="1:18" ht="15">
      <c r="A244" s="202"/>
      <c r="B244" s="254" t="s">
        <v>387</v>
      </c>
      <c r="C244" s="237">
        <v>40</v>
      </c>
      <c r="D244" s="241"/>
      <c r="E244" s="259"/>
      <c r="F244" s="187"/>
      <c r="G244" s="187"/>
      <c r="M244" s="193"/>
      <c r="P244" s="199"/>
      <c r="Q244" s="199"/>
      <c r="R244" s="199"/>
    </row>
    <row r="245" spans="1:18" ht="15">
      <c r="A245" s="204"/>
      <c r="B245" s="246"/>
      <c r="C245" s="237"/>
      <c r="D245" s="241"/>
      <c r="E245" s="259"/>
      <c r="F245" s="187"/>
      <c r="G245" s="187"/>
      <c r="M245" s="193"/>
      <c r="P245" s="199"/>
      <c r="Q245" s="199"/>
      <c r="R245" s="199"/>
    </row>
    <row r="246" spans="1:18" ht="15">
      <c r="A246" s="49">
        <v>503</v>
      </c>
      <c r="B246" s="268" t="s">
        <v>155</v>
      </c>
      <c r="C246" s="269" t="s">
        <v>252</v>
      </c>
      <c r="D246" s="270">
        <f>SUM(C247:C248)</f>
        <v>120</v>
      </c>
      <c r="E246" s="262"/>
      <c r="F246" s="187"/>
      <c r="G246" s="187"/>
      <c r="M246" s="193"/>
      <c r="P246" s="199"/>
      <c r="Q246" s="199"/>
      <c r="R246" s="199"/>
    </row>
    <row r="247" spans="1:18" ht="28.5">
      <c r="A247" s="202"/>
      <c r="B247" s="246" t="s">
        <v>440</v>
      </c>
      <c r="C247" s="237">
        <v>80</v>
      </c>
      <c r="D247" s="241"/>
      <c r="E247" s="259"/>
      <c r="F247" s="187"/>
      <c r="G247" s="187"/>
      <c r="M247" s="193"/>
      <c r="P247" s="199"/>
      <c r="Q247" s="199"/>
      <c r="R247" s="199"/>
    </row>
    <row r="248" spans="1:18" ht="28.5">
      <c r="A248" s="202"/>
      <c r="B248" s="246" t="s">
        <v>439</v>
      </c>
      <c r="C248" s="237">
        <v>40</v>
      </c>
      <c r="D248" s="241"/>
      <c r="E248" s="259"/>
      <c r="F248" s="187"/>
      <c r="G248" s="187"/>
      <c r="M248" s="193"/>
      <c r="P248" s="199"/>
      <c r="Q248" s="199"/>
      <c r="R248" s="199"/>
    </row>
    <row r="249" spans="1:18" ht="15.75" thickBot="1">
      <c r="A249" s="203"/>
      <c r="B249" s="255"/>
      <c r="C249" s="242"/>
      <c r="D249" s="245"/>
      <c r="E249" s="260"/>
      <c r="F249" s="187"/>
      <c r="G249" s="187"/>
      <c r="M249" s="193"/>
      <c r="P249" s="199"/>
      <c r="Q249" s="199"/>
      <c r="R249" s="199"/>
    </row>
    <row r="250" spans="1:18" ht="20.25" customHeight="1" thickBot="1">
      <c r="A250" s="200" t="s">
        <v>398</v>
      </c>
      <c r="B250" s="251"/>
      <c r="C250" s="201"/>
      <c r="D250" s="201"/>
      <c r="E250" s="273">
        <f>SUM(D251:D254)</f>
        <v>100</v>
      </c>
      <c r="F250" s="187"/>
      <c r="G250" s="187"/>
      <c r="M250" s="193"/>
      <c r="P250" s="199"/>
      <c r="Q250" s="199"/>
      <c r="R250" s="199"/>
    </row>
    <row r="251" spans="1:18" ht="15">
      <c r="A251" s="113">
        <v>600</v>
      </c>
      <c r="B251" s="252" t="s">
        <v>388</v>
      </c>
      <c r="C251" s="235" t="s">
        <v>252</v>
      </c>
      <c r="D251" s="236">
        <f>SUM(C252:C254)</f>
        <v>100</v>
      </c>
      <c r="E251" s="263"/>
      <c r="F251" s="187"/>
      <c r="G251" s="187"/>
      <c r="H251" s="157"/>
      <c r="I251" s="157"/>
      <c r="J251" s="157"/>
      <c r="K251" s="157"/>
      <c r="L251" s="157"/>
      <c r="M251" s="193"/>
    </row>
    <row r="252" spans="1:18" ht="15">
      <c r="A252" s="202"/>
      <c r="B252" s="246" t="s">
        <v>389</v>
      </c>
      <c r="C252" s="237">
        <v>60</v>
      </c>
      <c r="D252" s="241"/>
      <c r="E252" s="259"/>
      <c r="F252" s="187"/>
      <c r="G252" s="187"/>
      <c r="M252" s="193"/>
      <c r="P252" s="199"/>
      <c r="Q252" s="199"/>
      <c r="R252" s="199"/>
    </row>
    <row r="253" spans="1:18" ht="15">
      <c r="A253" s="202"/>
      <c r="B253" s="246" t="s">
        <v>390</v>
      </c>
      <c r="C253" s="237">
        <v>40</v>
      </c>
      <c r="D253" s="241"/>
      <c r="E253" s="259"/>
      <c r="F253" s="187"/>
      <c r="G253" s="187"/>
      <c r="M253" s="193"/>
      <c r="P253" s="199"/>
      <c r="Q253" s="199"/>
      <c r="R253" s="199"/>
    </row>
    <row r="254" spans="1:18" ht="15.75" thickBot="1">
      <c r="A254" s="203"/>
      <c r="B254" s="255"/>
      <c r="C254" s="242"/>
      <c r="D254" s="245"/>
      <c r="E254" s="260"/>
      <c r="F254" s="187"/>
      <c r="G254" s="187"/>
      <c r="M254" s="193"/>
      <c r="P254" s="199"/>
      <c r="Q254" s="199"/>
      <c r="R254" s="199"/>
    </row>
    <row r="255" spans="1:18" ht="15.75" thickBot="1">
      <c r="A255" s="206"/>
      <c r="B255" s="248"/>
      <c r="C255" s="228"/>
      <c r="D255" s="228"/>
      <c r="E255" s="264"/>
      <c r="F255" s="187"/>
      <c r="G255" s="187"/>
      <c r="H255" s="157"/>
      <c r="I255" s="157"/>
      <c r="J255" s="157"/>
      <c r="K255" s="157"/>
      <c r="L255" s="157"/>
      <c r="M255" s="193"/>
    </row>
    <row r="256" spans="1:18" ht="15">
      <c r="A256" s="113"/>
      <c r="B256" s="252" t="s">
        <v>161</v>
      </c>
      <c r="C256" s="235" t="s">
        <v>252</v>
      </c>
      <c r="D256" s="236">
        <f>SUM(C257:C257)</f>
        <v>0</v>
      </c>
      <c r="E256" s="263"/>
      <c r="F256" s="187"/>
      <c r="G256" s="187"/>
      <c r="H256" s="157"/>
      <c r="I256" s="157"/>
      <c r="J256" s="157"/>
      <c r="K256" s="157"/>
      <c r="L256" s="157"/>
      <c r="M256" s="193"/>
    </row>
    <row r="257" spans="1:18" ht="15">
      <c r="A257" s="202"/>
      <c r="B257" s="246"/>
      <c r="C257" s="237"/>
      <c r="D257" s="241"/>
      <c r="E257" s="259"/>
      <c r="F257" s="187"/>
      <c r="G257" s="187"/>
      <c r="M257" s="193"/>
      <c r="P257" s="199"/>
      <c r="Q257" s="199"/>
      <c r="R257" s="199"/>
    </row>
    <row r="258" spans="1:18" ht="15">
      <c r="A258" s="202"/>
      <c r="B258" s="246"/>
      <c r="C258" s="237"/>
      <c r="D258" s="241"/>
      <c r="E258" s="259"/>
      <c r="F258" s="187"/>
      <c r="G258" s="187"/>
      <c r="M258" s="193"/>
      <c r="P258" s="199"/>
      <c r="Q258" s="199"/>
      <c r="R258" s="199"/>
    </row>
    <row r="259" spans="1:18" ht="15.75" thickBot="1">
      <c r="A259" s="203"/>
      <c r="B259" s="255"/>
      <c r="C259" s="242"/>
      <c r="D259" s="245"/>
      <c r="E259" s="260"/>
      <c r="F259" s="187"/>
      <c r="G259" s="187"/>
      <c r="M259" s="193"/>
      <c r="P259" s="199"/>
      <c r="Q259" s="199"/>
      <c r="R259" s="199"/>
    </row>
    <row r="260" spans="1:18" ht="15.75" thickBot="1">
      <c r="A260" s="207"/>
      <c r="B260" s="257"/>
      <c r="C260" s="228"/>
      <c r="D260" s="226"/>
      <c r="E260" s="189"/>
      <c r="F260" s="187"/>
      <c r="G260" s="187"/>
      <c r="H260" s="157"/>
      <c r="I260" s="157"/>
      <c r="J260" s="157"/>
      <c r="K260" s="157"/>
      <c r="L260" s="157"/>
      <c r="M260" s="193"/>
    </row>
    <row r="261" spans="1:18" ht="23.45" customHeight="1">
      <c r="A261" s="279"/>
      <c r="B261" s="280" t="s">
        <v>399</v>
      </c>
      <c r="C261" s="281"/>
      <c r="D261" s="282">
        <f>SUM(D11:D259)</f>
        <v>5414</v>
      </c>
      <c r="E261" s="283" t="s">
        <v>391</v>
      </c>
      <c r="F261" s="187"/>
      <c r="G261" s="187"/>
      <c r="H261" s="157"/>
      <c r="I261" s="157"/>
      <c r="J261" s="157"/>
      <c r="K261" s="157"/>
      <c r="L261" s="157"/>
      <c r="M261" s="193"/>
    </row>
    <row r="262" spans="1:18" ht="23.45" customHeight="1">
      <c r="A262" s="284"/>
      <c r="B262" s="285" t="s">
        <v>400</v>
      </c>
      <c r="C262" s="286"/>
      <c r="D262" s="287">
        <f>INT(Drafting!P47)</f>
        <v>3100</v>
      </c>
      <c r="E262" s="288" t="s">
        <v>464</v>
      </c>
      <c r="F262" s="187"/>
      <c r="G262" s="187"/>
      <c r="H262" s="157"/>
      <c r="I262" s="157"/>
      <c r="J262" s="157"/>
      <c r="K262" s="157"/>
      <c r="L262" s="157"/>
      <c r="M262" s="193"/>
    </row>
    <row r="263" spans="1:18" ht="23.45" customHeight="1">
      <c r="A263" s="284"/>
      <c r="B263" s="289" t="s">
        <v>162</v>
      </c>
      <c r="C263" s="286"/>
      <c r="D263" s="290">
        <f>SUM(D261:D262)</f>
        <v>8514</v>
      </c>
      <c r="E263" s="291" t="s">
        <v>391</v>
      </c>
      <c r="F263" s="187"/>
      <c r="G263" s="187"/>
      <c r="H263" s="157"/>
      <c r="I263" s="157"/>
      <c r="J263" s="157"/>
      <c r="K263" s="157"/>
      <c r="L263" s="157"/>
      <c r="M263" s="193"/>
    </row>
    <row r="264" spans="1:18" ht="23.45" customHeight="1" thickBot="1">
      <c r="A264" s="292"/>
      <c r="B264" s="293" t="s">
        <v>164</v>
      </c>
      <c r="C264" s="330">
        <f>+D263*125*1.1</f>
        <v>1170675</v>
      </c>
      <c r="D264" s="330"/>
      <c r="E264" s="294"/>
      <c r="F264" s="187"/>
      <c r="G264" s="187"/>
      <c r="H264" s="157"/>
      <c r="I264" s="157"/>
      <c r="J264" s="157"/>
      <c r="K264" s="157"/>
      <c r="L264" s="157"/>
      <c r="M264" s="193"/>
    </row>
    <row r="265" spans="1:18" ht="15"/>
    <row r="266" spans="1:18" ht="15"/>
  </sheetData>
  <mergeCells count="47">
    <mergeCell ref="C264:D264"/>
    <mergeCell ref="H40:I40"/>
    <mergeCell ref="H73:I73"/>
    <mergeCell ref="H124:I124"/>
    <mergeCell ref="H133:I133"/>
    <mergeCell ref="H193:I193"/>
    <mergeCell ref="H125:I125"/>
    <mergeCell ref="H196:I196"/>
    <mergeCell ref="H197:I197"/>
    <mergeCell ref="H198:I198"/>
    <mergeCell ref="H237:I237"/>
    <mergeCell ref="H238:I238"/>
    <mergeCell ref="H239:I239"/>
    <mergeCell ref="H189:I189"/>
    <mergeCell ref="H190:I190"/>
    <mergeCell ref="H191:I191"/>
    <mergeCell ref="H192:I192"/>
    <mergeCell ref="H194:I194"/>
    <mergeCell ref="H195:I195"/>
    <mergeCell ref="H130:I130"/>
    <mergeCell ref="H131:I131"/>
    <mergeCell ref="H132:I132"/>
    <mergeCell ref="H134:I134"/>
    <mergeCell ref="H188:I188"/>
    <mergeCell ref="H122:I122"/>
    <mergeCell ref="H123:I123"/>
    <mergeCell ref="H127:I127"/>
    <mergeCell ref="H128:I128"/>
    <mergeCell ref="H129:I129"/>
    <mergeCell ref="H126:I126"/>
    <mergeCell ref="H121:I121"/>
    <mergeCell ref="H31:I31"/>
    <mergeCell ref="H32:I32"/>
    <mergeCell ref="H33:I33"/>
    <mergeCell ref="H34:I34"/>
    <mergeCell ref="H71:I71"/>
    <mergeCell ref="H72:I72"/>
    <mergeCell ref="H74:I74"/>
    <mergeCell ref="H75:I75"/>
    <mergeCell ref="H77:I77"/>
    <mergeCell ref="H78:I78"/>
    <mergeCell ref="H79:I79"/>
    <mergeCell ref="A7:E7"/>
    <mergeCell ref="H26:I26"/>
    <mergeCell ref="H27:I27"/>
    <mergeCell ref="H28:I28"/>
    <mergeCell ref="H29:I29"/>
  </mergeCells>
  <printOptions horizontalCentered="1"/>
  <pageMargins left="0.23622047244094499" right="0.23622047244094499" top="0.5" bottom="0.56999999999999995" header="0.31496062992126" footer="0.25"/>
  <pageSetup scale="87" fitToHeight="0" orientation="portrait" r:id="rId1"/>
  <headerFooter>
    <oddFooter>&amp;R&amp;"Arial,Regular"&amp;8&amp;Z&amp;F
Printed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AG129"/>
  <sheetViews>
    <sheetView topLeftCell="A49" zoomScale="70" zoomScaleNormal="70" zoomScaleSheetLayoutView="85" workbookViewId="0">
      <selection activeCell="B20" sqref="B20"/>
    </sheetView>
  </sheetViews>
  <sheetFormatPr defaultRowHeight="15"/>
  <cols>
    <col min="1" max="2" width="2" customWidth="1"/>
    <col min="3" max="3" width="9.140625" style="4"/>
    <col min="4" max="4" width="23.7109375" customWidth="1"/>
    <col min="5" max="7" width="10.7109375" customWidth="1"/>
    <col min="12" max="12" width="4.140625" customWidth="1"/>
    <col min="13" max="13" width="10.7109375" customWidth="1"/>
    <col min="14" max="14" width="30.7109375" customWidth="1"/>
    <col min="15" max="16" width="10.7109375" style="4" customWidth="1"/>
    <col min="17" max="18" width="15.7109375" style="21" customWidth="1"/>
    <col min="19" max="19" width="5.7109375" style="4" customWidth="1"/>
    <col min="20" max="20" width="4.140625" style="4" customWidth="1"/>
    <col min="21" max="31" width="5.7109375" style="4" customWidth="1"/>
    <col min="32" max="32" width="5.7109375" customWidth="1"/>
  </cols>
  <sheetData>
    <row r="1" spans="2:33" s="151" customFormat="1" ht="18.75">
      <c r="B1" s="166"/>
      <c r="C1" s="148" t="s">
        <v>163</v>
      </c>
      <c r="D1" s="152"/>
      <c r="F1" s="152"/>
      <c r="G1" s="152"/>
      <c r="H1" s="152"/>
      <c r="I1" s="153"/>
      <c r="J1" s="154"/>
      <c r="K1" s="154"/>
      <c r="L1" s="155"/>
      <c r="M1" s="382"/>
      <c r="N1" s="382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50"/>
      <c r="AG1" s="150"/>
    </row>
    <row r="2" spans="2:33" s="159" customFormat="1">
      <c r="B2" s="167"/>
      <c r="C2" s="225" t="s">
        <v>392</v>
      </c>
      <c r="D2" s="229"/>
      <c r="E2" s="161"/>
      <c r="F2" s="161"/>
      <c r="G2" s="161"/>
      <c r="H2" s="161"/>
      <c r="I2" s="162"/>
      <c r="J2" s="68"/>
      <c r="K2" s="68"/>
      <c r="L2" s="2"/>
      <c r="M2" s="383"/>
      <c r="N2" s="383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8"/>
      <c r="AG2" s="158"/>
    </row>
    <row r="3" spans="2:33" s="159" customFormat="1">
      <c r="B3" s="167"/>
      <c r="C3" s="225" t="s">
        <v>455</v>
      </c>
      <c r="D3" s="230"/>
      <c r="E3" s="161"/>
      <c r="F3" s="161"/>
      <c r="G3" s="161"/>
      <c r="H3" s="161"/>
      <c r="I3" s="162"/>
      <c r="J3" s="68"/>
      <c r="K3" s="68"/>
      <c r="L3" s="2"/>
      <c r="M3" s="383"/>
      <c r="N3" s="383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8"/>
      <c r="AG3" s="158"/>
    </row>
    <row r="4" spans="2:33" s="159" customFormat="1">
      <c r="B4" s="167"/>
      <c r="C4" s="225" t="s">
        <v>454</v>
      </c>
      <c r="D4" s="231"/>
      <c r="G4" s="161"/>
      <c r="H4" s="161"/>
      <c r="I4" s="162"/>
      <c r="J4" s="68"/>
      <c r="K4" s="68"/>
      <c r="L4" s="2"/>
      <c r="M4" s="163"/>
      <c r="N4" s="163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8"/>
      <c r="AG4" s="158"/>
    </row>
    <row r="5" spans="2:33" s="159" customFormat="1">
      <c r="B5" s="167"/>
      <c r="C5" s="225" t="s">
        <v>246</v>
      </c>
      <c r="D5" s="231"/>
      <c r="E5" s="160"/>
      <c r="G5" s="161"/>
      <c r="H5" s="161"/>
      <c r="I5" s="162"/>
      <c r="J5" s="68"/>
      <c r="K5" s="68"/>
      <c r="L5" s="2"/>
      <c r="M5" s="163"/>
      <c r="N5" s="163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8"/>
      <c r="AG5" s="158"/>
    </row>
    <row r="6" spans="2:33" s="159" customFormat="1">
      <c r="B6" s="156"/>
      <c r="C6" s="225" t="s">
        <v>247</v>
      </c>
      <c r="D6" s="232"/>
      <c r="E6" s="161"/>
      <c r="F6" s="164"/>
      <c r="G6" s="161"/>
      <c r="H6" s="161"/>
      <c r="I6" s="162"/>
      <c r="J6" s="68"/>
      <c r="K6" s="68"/>
      <c r="L6" s="2"/>
      <c r="M6" s="163"/>
      <c r="N6" s="163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8"/>
      <c r="AG6" s="158"/>
    </row>
    <row r="7" spans="2:33" ht="15.75" hidden="1">
      <c r="B7" s="11"/>
      <c r="C7" s="117" t="s">
        <v>139</v>
      </c>
      <c r="D7" s="118"/>
      <c r="E7" s="119"/>
      <c r="F7" s="119"/>
      <c r="G7" s="119"/>
      <c r="H7" s="119"/>
      <c r="I7" s="120"/>
      <c r="J7" s="121"/>
      <c r="K7" s="121"/>
      <c r="L7" s="2"/>
      <c r="M7" s="12"/>
      <c r="N7" s="1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10"/>
      <c r="AG7" s="10"/>
    </row>
    <row r="8" spans="2:33" ht="18" hidden="1">
      <c r="B8" s="11"/>
      <c r="C8" s="404" t="str">
        <f>+MATRIX!A8</f>
        <v xml:space="preserve">
Brief Project Description here</v>
      </c>
      <c r="D8" s="405"/>
      <c r="E8" s="405"/>
      <c r="F8" s="405"/>
      <c r="G8" s="405"/>
      <c r="H8" s="405"/>
      <c r="I8" s="405"/>
      <c r="J8" s="405"/>
      <c r="K8" s="406"/>
      <c r="L8" s="2"/>
      <c r="M8" s="391" t="s">
        <v>128</v>
      </c>
      <c r="N8" s="391"/>
      <c r="O8" s="391"/>
      <c r="P8" s="391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10"/>
      <c r="AG8" s="10"/>
    </row>
    <row r="9" spans="2:33" ht="12.6" hidden="1" customHeight="1">
      <c r="B9" s="11"/>
      <c r="C9" s="407"/>
      <c r="D9" s="408"/>
      <c r="E9" s="408"/>
      <c r="F9" s="408"/>
      <c r="G9" s="408"/>
      <c r="H9" s="408"/>
      <c r="I9" s="408"/>
      <c r="J9" s="408"/>
      <c r="K9" s="409"/>
      <c r="L9" s="2"/>
      <c r="M9" s="387" t="s">
        <v>126</v>
      </c>
      <c r="N9" s="387"/>
      <c r="O9" s="389"/>
      <c r="P9" s="38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0"/>
      <c r="AG9" s="10"/>
    </row>
    <row r="10" spans="2:33" ht="14.45" hidden="1" customHeight="1">
      <c r="B10" s="11"/>
      <c r="C10" s="407"/>
      <c r="D10" s="408"/>
      <c r="E10" s="408"/>
      <c r="F10" s="408"/>
      <c r="G10" s="408"/>
      <c r="H10" s="408"/>
      <c r="I10" s="408"/>
      <c r="J10" s="408"/>
      <c r="K10" s="409"/>
      <c r="L10" s="2"/>
      <c r="M10" s="387" t="s">
        <v>124</v>
      </c>
      <c r="N10" s="387"/>
      <c r="O10" s="389"/>
      <c r="P10" s="389"/>
      <c r="Q10" s="9"/>
      <c r="R10" s="9"/>
      <c r="S10" s="9"/>
      <c r="T10" s="9"/>
      <c r="U10" s="9"/>
      <c r="V10" s="9"/>
      <c r="AA10" s="9"/>
      <c r="AB10" s="9"/>
      <c r="AC10" s="9"/>
      <c r="AD10" s="9"/>
      <c r="AE10" s="9"/>
      <c r="AF10" s="10"/>
      <c r="AG10" s="10"/>
    </row>
    <row r="11" spans="2:33" ht="14.45" hidden="1" customHeight="1">
      <c r="B11" s="11"/>
      <c r="C11" s="407"/>
      <c r="D11" s="408"/>
      <c r="E11" s="408"/>
      <c r="F11" s="408"/>
      <c r="G11" s="408"/>
      <c r="H11" s="408"/>
      <c r="I11" s="408"/>
      <c r="J11" s="408"/>
      <c r="K11" s="409"/>
      <c r="L11" s="2"/>
      <c r="M11" s="387" t="s">
        <v>121</v>
      </c>
      <c r="N11" s="387"/>
      <c r="O11" s="389"/>
      <c r="P11" s="389"/>
      <c r="Q11" s="9"/>
      <c r="R11" s="9"/>
      <c r="S11" s="9"/>
      <c r="T11" s="9"/>
      <c r="U11" s="9"/>
      <c r="V11" s="9"/>
      <c r="AA11" s="9"/>
      <c r="AB11" s="9"/>
      <c r="AC11" s="9"/>
      <c r="AD11" s="9"/>
      <c r="AE11" s="9"/>
      <c r="AF11" s="10"/>
      <c r="AG11" s="10"/>
    </row>
    <row r="12" spans="2:33" ht="14.45" hidden="1" customHeight="1">
      <c r="B12" s="11"/>
      <c r="C12" s="407"/>
      <c r="D12" s="408"/>
      <c r="E12" s="408"/>
      <c r="F12" s="408"/>
      <c r="G12" s="408"/>
      <c r="H12" s="408"/>
      <c r="I12" s="408"/>
      <c r="J12" s="408"/>
      <c r="K12" s="409"/>
      <c r="L12" s="2"/>
      <c r="M12" s="387" t="s">
        <v>122</v>
      </c>
      <c r="N12" s="387"/>
      <c r="O12" s="389"/>
      <c r="P12" s="389"/>
      <c r="Q12" s="9"/>
      <c r="R12" s="9"/>
      <c r="S12" s="9"/>
      <c r="T12" s="9"/>
      <c r="U12" s="9"/>
      <c r="V12" s="9"/>
      <c r="AA12" s="9"/>
      <c r="AB12" s="9"/>
      <c r="AC12" s="9"/>
      <c r="AD12" s="9"/>
      <c r="AE12" s="9"/>
      <c r="AF12" s="10"/>
      <c r="AG12" s="10"/>
    </row>
    <row r="13" spans="2:33" ht="14.45" hidden="1" customHeight="1">
      <c r="B13" s="11"/>
      <c r="C13" s="407"/>
      <c r="D13" s="408"/>
      <c r="E13" s="408"/>
      <c r="F13" s="408"/>
      <c r="G13" s="408"/>
      <c r="H13" s="408"/>
      <c r="I13" s="408"/>
      <c r="J13" s="408"/>
      <c r="K13" s="409"/>
      <c r="L13" s="2"/>
      <c r="M13" s="387" t="s">
        <v>129</v>
      </c>
      <c r="N13" s="387"/>
      <c r="O13" s="389"/>
      <c r="P13" s="389"/>
      <c r="Q13" s="9"/>
      <c r="R13" s="9"/>
      <c r="S13" s="9"/>
      <c r="T13" s="9"/>
      <c r="U13" s="9"/>
      <c r="V13" s="9"/>
      <c r="AA13" s="9"/>
      <c r="AB13" s="9"/>
      <c r="AC13" s="9"/>
      <c r="AD13" s="9"/>
      <c r="AE13" s="9"/>
      <c r="AF13" s="10"/>
      <c r="AG13" s="10"/>
    </row>
    <row r="14" spans="2:33" ht="14.45" hidden="1" customHeight="1">
      <c r="B14" s="11"/>
      <c r="C14" s="407"/>
      <c r="D14" s="408"/>
      <c r="E14" s="408"/>
      <c r="F14" s="408"/>
      <c r="G14" s="408"/>
      <c r="H14" s="408"/>
      <c r="I14" s="408"/>
      <c r="J14" s="408"/>
      <c r="K14" s="409"/>
      <c r="L14" s="2"/>
      <c r="M14" s="387" t="s">
        <v>123</v>
      </c>
      <c r="N14" s="388"/>
      <c r="O14" s="389"/>
      <c r="P14" s="390"/>
      <c r="Q14" s="9"/>
      <c r="R14" s="9"/>
      <c r="S14" s="9"/>
      <c r="T14" s="9"/>
      <c r="U14" s="9"/>
      <c r="V14" s="9"/>
      <c r="AA14" s="9"/>
      <c r="AB14" s="9"/>
      <c r="AC14" s="9"/>
      <c r="AD14" s="9"/>
      <c r="AE14" s="9"/>
      <c r="AF14" s="10"/>
      <c r="AG14" s="10"/>
    </row>
    <row r="15" spans="2:33" ht="9.9499999999999993" hidden="1" customHeight="1">
      <c r="B15" s="11"/>
      <c r="C15" s="410"/>
      <c r="D15" s="411"/>
      <c r="E15" s="411"/>
      <c r="F15" s="411"/>
      <c r="G15" s="411"/>
      <c r="H15" s="411"/>
      <c r="I15" s="411"/>
      <c r="J15" s="411"/>
      <c r="K15" s="412"/>
      <c r="L15" s="2"/>
      <c r="M15" s="387" t="s">
        <v>127</v>
      </c>
      <c r="N15" s="388"/>
      <c r="O15" s="389"/>
      <c r="P15" s="390"/>
      <c r="Q15" s="9"/>
      <c r="R15" s="9"/>
      <c r="S15" s="9"/>
      <c r="T15" s="9"/>
      <c r="U15" s="9"/>
      <c r="V15" s="9"/>
      <c r="AA15" s="9"/>
      <c r="AB15" s="9"/>
      <c r="AC15" s="9"/>
      <c r="AD15" s="9"/>
      <c r="AE15" s="9"/>
      <c r="AF15" s="10"/>
      <c r="AG15" s="10"/>
    </row>
    <row r="16" spans="2:33" ht="9.9499999999999993" customHeight="1" thickBot="1">
      <c r="B16" s="11"/>
      <c r="C16" s="15"/>
      <c r="D16" s="2"/>
      <c r="E16" s="2"/>
      <c r="F16" s="2"/>
      <c r="G16" s="2"/>
      <c r="H16" s="2"/>
      <c r="I16" s="2"/>
      <c r="J16" s="2"/>
      <c r="K16" s="2"/>
      <c r="L16" s="2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0"/>
      <c r="AG16" s="10"/>
    </row>
    <row r="17" spans="2:33" ht="18.75" thickBot="1">
      <c r="B17" s="11"/>
      <c r="C17" s="93" t="s">
        <v>153</v>
      </c>
      <c r="D17" s="395" t="s">
        <v>40</v>
      </c>
      <c r="E17" s="396"/>
      <c r="F17" s="396"/>
      <c r="G17" s="396"/>
      <c r="H17" s="396"/>
      <c r="I17" s="396"/>
      <c r="J17" s="396"/>
      <c r="K17" s="397"/>
      <c r="L17" s="59"/>
      <c r="M17" s="384" t="s">
        <v>152</v>
      </c>
      <c r="N17" s="385"/>
      <c r="O17" s="385"/>
      <c r="P17" s="386"/>
      <c r="Q17" s="86" t="s">
        <v>130</v>
      </c>
      <c r="R17" s="86" t="s">
        <v>131</v>
      </c>
      <c r="S17" s="87" t="s">
        <v>125</v>
      </c>
      <c r="T17" s="12"/>
      <c r="U17" s="12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0"/>
      <c r="AG17" s="10"/>
    </row>
    <row r="18" spans="2:33" ht="15.75" thickBot="1">
      <c r="B18" s="11"/>
      <c r="C18" s="94" t="s">
        <v>58</v>
      </c>
      <c r="D18" s="95" t="s">
        <v>28</v>
      </c>
      <c r="E18" s="96" t="s">
        <v>13</v>
      </c>
      <c r="F18" s="96" t="s">
        <v>11</v>
      </c>
      <c r="G18" s="96" t="s">
        <v>3</v>
      </c>
      <c r="H18" s="398" t="s">
        <v>54</v>
      </c>
      <c r="I18" s="399"/>
      <c r="J18" s="399"/>
      <c r="K18" s="400"/>
      <c r="L18" s="60"/>
      <c r="M18" s="88" t="s">
        <v>58</v>
      </c>
      <c r="N18" s="89" t="s">
        <v>28</v>
      </c>
      <c r="O18" s="90"/>
      <c r="P18" s="91" t="s">
        <v>3</v>
      </c>
      <c r="Q18" s="91" t="s">
        <v>3</v>
      </c>
      <c r="R18" s="91" t="s">
        <v>3</v>
      </c>
      <c r="S18" s="92"/>
      <c r="T18" s="13"/>
      <c r="U18" s="14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</row>
    <row r="19" spans="2:33" ht="15.75" thickBot="1">
      <c r="B19" s="11"/>
      <c r="C19" s="105" t="s">
        <v>135</v>
      </c>
      <c r="D19" s="82"/>
      <c r="E19" s="82"/>
      <c r="F19" s="82"/>
      <c r="G19" s="82"/>
      <c r="H19" s="82"/>
      <c r="I19" s="82"/>
      <c r="J19" s="82"/>
      <c r="K19" s="83"/>
      <c r="L19" s="62"/>
      <c r="M19" s="29" t="s">
        <v>59</v>
      </c>
      <c r="N19" s="31" t="s">
        <v>29</v>
      </c>
      <c r="O19" s="34"/>
      <c r="P19" s="145">
        <f>G70+G105+G126</f>
        <v>223.024</v>
      </c>
      <c r="Q19" s="30"/>
      <c r="R19" s="30"/>
      <c r="S19" s="77">
        <f>IF(P19=0,0,Q19/P19)</f>
        <v>0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10"/>
      <c r="AG19" s="10"/>
    </row>
    <row r="20" spans="2:33">
      <c r="B20" s="11"/>
      <c r="C20" s="113" t="s">
        <v>113</v>
      </c>
      <c r="D20" s="114" t="s">
        <v>17</v>
      </c>
      <c r="E20" s="168">
        <v>1</v>
      </c>
      <c r="F20" s="115">
        <v>1</v>
      </c>
      <c r="G20" s="169">
        <f>E20*F20</f>
        <v>1</v>
      </c>
      <c r="H20" s="353"/>
      <c r="I20" s="365"/>
      <c r="J20" s="365"/>
      <c r="K20" s="366"/>
      <c r="L20" s="62"/>
      <c r="M20" s="28" t="s">
        <v>60</v>
      </c>
      <c r="N20" s="32" t="s">
        <v>57</v>
      </c>
      <c r="O20" s="35"/>
      <c r="P20" s="146">
        <f>G71+G72</f>
        <v>140</v>
      </c>
      <c r="Q20" s="27"/>
      <c r="R20" s="27"/>
      <c r="S20" s="77">
        <f t="shared" ref="S20:S46" si="0">IF(P20=0,0,Q20/P20)</f>
        <v>0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0"/>
      <c r="AG20" s="10"/>
    </row>
    <row r="21" spans="2:33">
      <c r="B21" s="11"/>
      <c r="C21" s="37" t="s">
        <v>75</v>
      </c>
      <c r="D21" s="38" t="s">
        <v>18</v>
      </c>
      <c r="E21" s="42">
        <v>10</v>
      </c>
      <c r="F21" s="40">
        <v>1</v>
      </c>
      <c r="G21" s="50">
        <f>E21*F21</f>
        <v>10</v>
      </c>
      <c r="H21" s="356"/>
      <c r="I21" s="367"/>
      <c r="J21" s="367"/>
      <c r="K21" s="368"/>
      <c r="L21" s="62"/>
      <c r="M21" s="28" t="s">
        <v>61</v>
      </c>
      <c r="N21" s="32" t="s">
        <v>62</v>
      </c>
      <c r="O21" s="35"/>
      <c r="P21" s="146">
        <f>G75</f>
        <v>60</v>
      </c>
      <c r="Q21" s="27"/>
      <c r="R21" s="27"/>
      <c r="S21" s="77">
        <f>IF(P21=0,0,Q21/P21)</f>
        <v>0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10"/>
      <c r="AG21" s="10"/>
    </row>
    <row r="22" spans="2:33">
      <c r="B22" s="11"/>
      <c r="C22" s="37"/>
      <c r="D22" s="38"/>
      <c r="E22" s="42"/>
      <c r="F22" s="42"/>
      <c r="G22" s="50"/>
      <c r="H22" s="356"/>
      <c r="I22" s="367"/>
      <c r="J22" s="367"/>
      <c r="K22" s="368"/>
      <c r="L22" s="62"/>
      <c r="M22" s="28" t="s">
        <v>63</v>
      </c>
      <c r="N22" s="32" t="s">
        <v>65</v>
      </c>
      <c r="O22" s="35"/>
      <c r="P22" s="146">
        <f>G65</f>
        <v>42</v>
      </c>
      <c r="Q22" s="27"/>
      <c r="R22" s="27"/>
      <c r="S22" s="77">
        <f t="shared" si="0"/>
        <v>0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0"/>
      <c r="AG22" s="10"/>
    </row>
    <row r="23" spans="2:33">
      <c r="B23" s="11"/>
      <c r="C23" s="37" t="s">
        <v>74</v>
      </c>
      <c r="D23" s="38" t="s">
        <v>10</v>
      </c>
      <c r="E23" s="42">
        <v>40</v>
      </c>
      <c r="F23" s="40">
        <v>1</v>
      </c>
      <c r="G23" s="50">
        <f>E23*F23</f>
        <v>40</v>
      </c>
      <c r="H23" s="356" t="s">
        <v>458</v>
      </c>
      <c r="I23" s="367"/>
      <c r="J23" s="367"/>
      <c r="K23" s="368"/>
      <c r="L23" s="62"/>
      <c r="M23" s="28" t="s">
        <v>64</v>
      </c>
      <c r="N23" s="32" t="s">
        <v>66</v>
      </c>
      <c r="O23" s="35"/>
      <c r="P23" s="146">
        <f>G62+G66</f>
        <v>90</v>
      </c>
      <c r="Q23" s="27"/>
      <c r="R23" s="27"/>
      <c r="S23" s="77">
        <f t="shared" si="0"/>
        <v>0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0"/>
      <c r="AG23" s="10"/>
    </row>
    <row r="24" spans="2:33">
      <c r="B24" s="11"/>
      <c r="C24" s="37" t="s">
        <v>74</v>
      </c>
      <c r="D24" s="38" t="s">
        <v>12</v>
      </c>
      <c r="E24" s="42">
        <v>4</v>
      </c>
      <c r="F24" s="40">
        <v>2</v>
      </c>
      <c r="G24" s="50">
        <f t="shared" ref="G24:G51" si="1">E24*F24</f>
        <v>8</v>
      </c>
      <c r="H24" s="356"/>
      <c r="I24" s="367"/>
      <c r="J24" s="367"/>
      <c r="K24" s="368"/>
      <c r="L24" s="62"/>
      <c r="M24" s="28" t="s">
        <v>67</v>
      </c>
      <c r="N24" s="32" t="s">
        <v>68</v>
      </c>
      <c r="O24" s="35"/>
      <c r="P24" s="146">
        <f>G67</f>
        <v>10</v>
      </c>
      <c r="Q24" s="27"/>
      <c r="R24" s="27"/>
      <c r="S24" s="77">
        <f t="shared" si="0"/>
        <v>0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0"/>
      <c r="AG24" s="10"/>
    </row>
    <row r="25" spans="2:33">
      <c r="B25" s="11"/>
      <c r="C25" s="37"/>
      <c r="D25" s="38"/>
      <c r="E25" s="42"/>
      <c r="F25" s="42"/>
      <c r="G25" s="50"/>
      <c r="H25" s="356"/>
      <c r="I25" s="367"/>
      <c r="J25" s="367"/>
      <c r="K25" s="368"/>
      <c r="L25" s="62"/>
      <c r="M25" s="28" t="s">
        <v>69</v>
      </c>
      <c r="N25" s="32" t="s">
        <v>243</v>
      </c>
      <c r="O25" s="35"/>
      <c r="P25" s="146">
        <f>G100</f>
        <v>30</v>
      </c>
      <c r="Q25" s="27"/>
      <c r="R25" s="27"/>
      <c r="S25" s="77">
        <f t="shared" si="0"/>
        <v>0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</row>
    <row r="26" spans="2:33">
      <c r="B26" s="11"/>
      <c r="C26" s="37" t="s">
        <v>75</v>
      </c>
      <c r="D26" s="38" t="s">
        <v>157</v>
      </c>
      <c r="E26" s="42"/>
      <c r="F26" s="40">
        <v>0</v>
      </c>
      <c r="G26" s="50">
        <f t="shared" ref="G26:G27" si="2">E26*F26</f>
        <v>0</v>
      </c>
      <c r="H26" s="356"/>
      <c r="I26" s="367"/>
      <c r="J26" s="367"/>
      <c r="K26" s="368"/>
      <c r="L26" s="62"/>
      <c r="M26" s="28" t="s">
        <v>70</v>
      </c>
      <c r="N26" s="32" t="s">
        <v>71</v>
      </c>
      <c r="O26" s="35"/>
      <c r="P26" s="146">
        <f>G101</f>
        <v>20</v>
      </c>
      <c r="Q26" s="27"/>
      <c r="R26" s="27"/>
      <c r="S26" s="77">
        <f t="shared" si="0"/>
        <v>0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10"/>
      <c r="AG26" s="10"/>
    </row>
    <row r="27" spans="2:33">
      <c r="B27" s="11"/>
      <c r="C27" s="37" t="s">
        <v>75</v>
      </c>
      <c r="D27" s="38" t="s">
        <v>158</v>
      </c>
      <c r="E27" s="42">
        <v>40</v>
      </c>
      <c r="F27" s="40">
        <v>1</v>
      </c>
      <c r="G27" s="50">
        <f t="shared" si="2"/>
        <v>40</v>
      </c>
      <c r="H27" s="356" t="str">
        <f>+H23</f>
        <v>Including Preliminary versions for discussion</v>
      </c>
      <c r="I27" s="367"/>
      <c r="J27" s="367"/>
      <c r="K27" s="368"/>
      <c r="L27" s="62"/>
      <c r="M27" s="28" t="s">
        <v>72</v>
      </c>
      <c r="N27" s="32" t="s">
        <v>73</v>
      </c>
      <c r="O27" s="35"/>
      <c r="P27" s="146">
        <f>+G102</f>
        <v>5</v>
      </c>
      <c r="Q27" s="27"/>
      <c r="R27" s="27"/>
      <c r="S27" s="77">
        <f t="shared" si="0"/>
        <v>0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0"/>
      <c r="AG27" s="10"/>
    </row>
    <row r="28" spans="2:33">
      <c r="B28" s="11"/>
      <c r="C28" s="37"/>
      <c r="D28" s="38"/>
      <c r="E28" s="42"/>
      <c r="F28" s="42"/>
      <c r="G28" s="50"/>
      <c r="H28" s="356"/>
      <c r="I28" s="367"/>
      <c r="J28" s="367"/>
      <c r="K28" s="368"/>
      <c r="L28" s="62"/>
      <c r="M28" s="28" t="s">
        <v>74</v>
      </c>
      <c r="N28" s="32" t="s">
        <v>244</v>
      </c>
      <c r="O28" s="35"/>
      <c r="P28" s="146">
        <f>G23+G24</f>
        <v>48</v>
      </c>
      <c r="Q28" s="27"/>
      <c r="R28" s="27"/>
      <c r="S28" s="77">
        <f t="shared" si="0"/>
        <v>0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10"/>
      <c r="AG28" s="10"/>
    </row>
    <row r="29" spans="2:33">
      <c r="B29" s="11"/>
      <c r="C29" s="37" t="s">
        <v>75</v>
      </c>
      <c r="D29" s="38" t="s">
        <v>41</v>
      </c>
      <c r="E29" s="42"/>
      <c r="F29" s="40">
        <v>3</v>
      </c>
      <c r="G29" s="50">
        <f t="shared" ref="G29" si="3">E29*F29</f>
        <v>0</v>
      </c>
      <c r="H29" s="356"/>
      <c r="I29" s="367"/>
      <c r="J29" s="367"/>
      <c r="K29" s="368"/>
      <c r="L29" s="62"/>
      <c r="M29" s="28" t="s">
        <v>75</v>
      </c>
      <c r="N29" s="33" t="s">
        <v>76</v>
      </c>
      <c r="O29" s="36"/>
      <c r="P29" s="146">
        <f>G20+G21+G26+G27+G29+G30+G31+G32</f>
        <v>271</v>
      </c>
      <c r="Q29" s="27"/>
      <c r="R29" s="27"/>
      <c r="S29" s="77">
        <f t="shared" si="0"/>
        <v>0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10"/>
      <c r="AG29" s="10"/>
    </row>
    <row r="30" spans="2:33">
      <c r="B30" s="11"/>
      <c r="C30" s="37" t="s">
        <v>75</v>
      </c>
      <c r="D30" s="38" t="s">
        <v>42</v>
      </c>
      <c r="E30" s="42"/>
      <c r="F30" s="40">
        <v>0</v>
      </c>
      <c r="G30" s="50">
        <f t="shared" si="1"/>
        <v>0</v>
      </c>
      <c r="H30" s="356"/>
      <c r="I30" s="367"/>
      <c r="J30" s="367"/>
      <c r="K30" s="368"/>
      <c r="L30" s="62"/>
      <c r="M30" s="28" t="s">
        <v>77</v>
      </c>
      <c r="N30" s="33" t="s">
        <v>78</v>
      </c>
      <c r="O30" s="36"/>
      <c r="P30" s="146">
        <f>G35</f>
        <v>300</v>
      </c>
      <c r="Q30" s="27"/>
      <c r="R30" s="27"/>
      <c r="S30" s="77">
        <f t="shared" si="0"/>
        <v>0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10"/>
      <c r="AG30" s="10"/>
    </row>
    <row r="31" spans="2:33">
      <c r="B31" s="11"/>
      <c r="C31" s="37" t="s">
        <v>75</v>
      </c>
      <c r="D31" s="38" t="s">
        <v>43</v>
      </c>
      <c r="E31" s="42">
        <v>10</v>
      </c>
      <c r="F31" s="40">
        <v>20</v>
      </c>
      <c r="G31" s="50">
        <f t="shared" si="1"/>
        <v>200</v>
      </c>
      <c r="H31" s="356"/>
      <c r="I31" s="367"/>
      <c r="J31" s="367"/>
      <c r="K31" s="368"/>
      <c r="L31" s="62"/>
      <c r="M31" s="28" t="s">
        <v>80</v>
      </c>
      <c r="N31" s="33" t="s">
        <v>79</v>
      </c>
      <c r="O31" s="36"/>
      <c r="P31" s="146">
        <f>G36</f>
        <v>75</v>
      </c>
      <c r="Q31" s="27"/>
      <c r="R31" s="27"/>
      <c r="S31" s="77">
        <f t="shared" si="0"/>
        <v>0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10"/>
      <c r="AG31" s="10"/>
    </row>
    <row r="32" spans="2:33">
      <c r="B32" s="11"/>
      <c r="C32" s="37" t="s">
        <v>75</v>
      </c>
      <c r="D32" s="38" t="s">
        <v>56</v>
      </c>
      <c r="E32" s="42">
        <v>1</v>
      </c>
      <c r="F32" s="40">
        <f>+F31</f>
        <v>20</v>
      </c>
      <c r="G32" s="50">
        <f t="shared" si="1"/>
        <v>20</v>
      </c>
      <c r="H32" s="356"/>
      <c r="I32" s="367"/>
      <c r="J32" s="367"/>
      <c r="K32" s="368"/>
      <c r="L32" s="62"/>
      <c r="M32" s="28" t="s">
        <v>81</v>
      </c>
      <c r="N32" s="33" t="s">
        <v>82</v>
      </c>
      <c r="O32" s="36"/>
      <c r="P32" s="146">
        <f>G39+G41+G42+G43+G44+G45+G46+G54+G55+G56</f>
        <v>200</v>
      </c>
      <c r="Q32" s="27"/>
      <c r="R32" s="27"/>
      <c r="S32" s="77">
        <f t="shared" si="0"/>
        <v>0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</row>
    <row r="33" spans="2:33" ht="15.75" thickBot="1">
      <c r="B33" s="11"/>
      <c r="C33" s="63"/>
      <c r="D33" s="64"/>
      <c r="E33" s="66"/>
      <c r="F33" s="66"/>
      <c r="G33" s="170"/>
      <c r="H33" s="401"/>
      <c r="I33" s="402"/>
      <c r="J33" s="402"/>
      <c r="K33" s="403"/>
      <c r="L33" s="62"/>
      <c r="M33" s="28" t="s">
        <v>83</v>
      </c>
      <c r="N33" s="33" t="s">
        <v>84</v>
      </c>
      <c r="O33" s="36"/>
      <c r="P33" s="146">
        <f>G48+G49+G58</f>
        <v>50</v>
      </c>
      <c r="Q33" s="27"/>
      <c r="R33" s="27"/>
      <c r="S33" s="77">
        <f t="shared" si="0"/>
        <v>0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10"/>
      <c r="AG33" s="10"/>
    </row>
    <row r="34" spans="2:33" ht="15.75" thickBot="1">
      <c r="B34" s="11"/>
      <c r="C34" s="105" t="s">
        <v>133</v>
      </c>
      <c r="D34" s="82"/>
      <c r="E34" s="171"/>
      <c r="F34" s="171"/>
      <c r="G34" s="171"/>
      <c r="H34" s="82"/>
      <c r="I34" s="82"/>
      <c r="J34" s="82"/>
      <c r="K34" s="83"/>
      <c r="L34" s="62"/>
      <c r="M34" s="28" t="s">
        <v>85</v>
      </c>
      <c r="N34" s="33" t="s">
        <v>86</v>
      </c>
      <c r="O34" s="36"/>
      <c r="P34" s="146">
        <f>G51</f>
        <v>0</v>
      </c>
      <c r="Q34" s="27"/>
      <c r="R34" s="27"/>
      <c r="S34" s="77">
        <f t="shared" si="0"/>
        <v>0</v>
      </c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0"/>
      <c r="AG34" s="10"/>
    </row>
    <row r="35" spans="2:33">
      <c r="B35" s="11"/>
      <c r="C35" s="49" t="s">
        <v>77</v>
      </c>
      <c r="D35" s="53" t="s">
        <v>32</v>
      </c>
      <c r="E35" s="172">
        <v>10</v>
      </c>
      <c r="F35" s="40">
        <f>+F41</f>
        <v>30</v>
      </c>
      <c r="G35" s="173">
        <f t="shared" si="1"/>
        <v>300</v>
      </c>
      <c r="H35" s="372" t="s">
        <v>151</v>
      </c>
      <c r="I35" s="413"/>
      <c r="J35" s="413"/>
      <c r="K35" s="414"/>
      <c r="L35" s="62"/>
      <c r="M35" s="28" t="s">
        <v>87</v>
      </c>
      <c r="N35" s="33" t="s">
        <v>88</v>
      </c>
      <c r="O35" s="36"/>
      <c r="P35" s="146">
        <f>G84</f>
        <v>0</v>
      </c>
      <c r="Q35" s="27"/>
      <c r="R35" s="27"/>
      <c r="S35" s="77">
        <f t="shared" si="0"/>
        <v>0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10"/>
      <c r="AG35" s="10"/>
    </row>
    <row r="36" spans="2:33">
      <c r="B36" s="11"/>
      <c r="C36" s="37" t="s">
        <v>80</v>
      </c>
      <c r="D36" s="38" t="s">
        <v>33</v>
      </c>
      <c r="E36" s="42">
        <v>5</v>
      </c>
      <c r="F36" s="40">
        <v>15</v>
      </c>
      <c r="G36" s="50">
        <f t="shared" si="1"/>
        <v>75</v>
      </c>
      <c r="H36" s="356" t="s">
        <v>145</v>
      </c>
      <c r="I36" s="367"/>
      <c r="J36" s="367"/>
      <c r="K36" s="368"/>
      <c r="L36" s="61"/>
      <c r="M36" s="28" t="s">
        <v>89</v>
      </c>
      <c r="N36" s="33" t="s">
        <v>90</v>
      </c>
      <c r="O36" s="36"/>
      <c r="P36" s="146">
        <f>G89+G93+G94</f>
        <v>72</v>
      </c>
      <c r="Q36" s="27"/>
      <c r="R36" s="27"/>
      <c r="S36" s="77">
        <f t="shared" si="0"/>
        <v>0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10"/>
      <c r="AG36" s="10"/>
    </row>
    <row r="37" spans="2:33" ht="15.75" thickBot="1">
      <c r="B37" s="11"/>
      <c r="C37" s="63"/>
      <c r="D37" s="64"/>
      <c r="E37" s="66"/>
      <c r="F37" s="66"/>
      <c r="G37" s="170"/>
      <c r="H37" s="336" t="s">
        <v>463</v>
      </c>
      <c r="I37" s="337"/>
      <c r="J37" s="337"/>
      <c r="K37" s="338"/>
      <c r="L37" s="61"/>
      <c r="M37" s="28" t="s">
        <v>91</v>
      </c>
      <c r="N37" s="33" t="s">
        <v>92</v>
      </c>
      <c r="O37" s="36"/>
      <c r="P37" s="146">
        <f>G85</f>
        <v>0</v>
      </c>
      <c r="Q37" s="27"/>
      <c r="R37" s="27"/>
      <c r="S37" s="77">
        <f t="shared" si="0"/>
        <v>0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0"/>
      <c r="AG37" s="10"/>
    </row>
    <row r="38" spans="2:33" ht="15.75" thickBot="1">
      <c r="B38" s="11"/>
      <c r="C38" s="105" t="s">
        <v>134</v>
      </c>
      <c r="D38" s="84"/>
      <c r="E38" s="174"/>
      <c r="F38" s="174"/>
      <c r="G38" s="174"/>
      <c r="H38" s="84"/>
      <c r="I38" s="84"/>
      <c r="J38" s="84"/>
      <c r="K38" s="85"/>
      <c r="L38" s="61"/>
      <c r="M38" s="28" t="s">
        <v>93</v>
      </c>
      <c r="N38" s="33" t="s">
        <v>94</v>
      </c>
      <c r="O38" s="36"/>
      <c r="P38" s="146">
        <f>G90</f>
        <v>30</v>
      </c>
      <c r="Q38" s="27"/>
      <c r="R38" s="27"/>
      <c r="S38" s="77">
        <f t="shared" si="0"/>
        <v>0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0"/>
      <c r="AG38" s="10"/>
    </row>
    <row r="39" spans="2:33">
      <c r="B39" s="11"/>
      <c r="C39" s="49" t="s">
        <v>81</v>
      </c>
      <c r="D39" s="53" t="s">
        <v>44</v>
      </c>
      <c r="E39" s="172"/>
      <c r="F39" s="54">
        <v>0</v>
      </c>
      <c r="G39" s="173">
        <f t="shared" si="1"/>
        <v>0</v>
      </c>
      <c r="H39" s="353"/>
      <c r="I39" s="354"/>
      <c r="J39" s="354"/>
      <c r="K39" s="355"/>
      <c r="L39" s="61"/>
      <c r="M39" s="28" t="s">
        <v>95</v>
      </c>
      <c r="N39" s="33" t="s">
        <v>96</v>
      </c>
      <c r="O39" s="36"/>
      <c r="P39" s="146">
        <f>+G86</f>
        <v>0</v>
      </c>
      <c r="Q39" s="27"/>
      <c r="R39" s="27"/>
      <c r="S39" s="77">
        <f t="shared" si="0"/>
        <v>0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</row>
    <row r="40" spans="2:33">
      <c r="B40" s="11"/>
      <c r="C40" s="37"/>
      <c r="D40" s="38"/>
      <c r="E40" s="42"/>
      <c r="F40" s="42"/>
      <c r="G40" s="50"/>
      <c r="H40" s="331"/>
      <c r="I40" s="332"/>
      <c r="J40" s="332"/>
      <c r="K40" s="333"/>
      <c r="L40" s="61"/>
      <c r="M40" s="28" t="s">
        <v>97</v>
      </c>
      <c r="N40" s="33" t="s">
        <v>98</v>
      </c>
      <c r="O40" s="36"/>
      <c r="P40" s="146"/>
      <c r="Q40" s="27"/>
      <c r="R40" s="27"/>
      <c r="S40" s="77">
        <f t="shared" si="0"/>
        <v>0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0"/>
      <c r="AG40" s="10"/>
    </row>
    <row r="41" spans="2:33">
      <c r="B41" s="11"/>
      <c r="C41" s="37" t="s">
        <v>81</v>
      </c>
      <c r="D41" s="38" t="s">
        <v>45</v>
      </c>
      <c r="E41" s="42">
        <v>4</v>
      </c>
      <c r="F41" s="40">
        <v>30</v>
      </c>
      <c r="G41" s="50">
        <f t="shared" si="1"/>
        <v>120</v>
      </c>
      <c r="H41" s="356"/>
      <c r="I41" s="357"/>
      <c r="J41" s="357"/>
      <c r="K41" s="358"/>
      <c r="L41" s="61"/>
      <c r="M41" s="28" t="s">
        <v>99</v>
      </c>
      <c r="N41" s="33" t="s">
        <v>100</v>
      </c>
      <c r="O41" s="36"/>
      <c r="P41" s="146"/>
      <c r="Q41" s="27"/>
      <c r="R41" s="27"/>
      <c r="S41" s="77">
        <f t="shared" si="0"/>
        <v>0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0"/>
      <c r="AG41" s="10"/>
    </row>
    <row r="42" spans="2:33">
      <c r="B42" s="11"/>
      <c r="C42" s="37" t="s">
        <v>81</v>
      </c>
      <c r="D42" s="38" t="s">
        <v>46</v>
      </c>
      <c r="E42" s="42"/>
      <c r="F42" s="40"/>
      <c r="G42" s="50">
        <f t="shared" si="1"/>
        <v>0</v>
      </c>
      <c r="H42" s="331"/>
      <c r="I42" s="332"/>
      <c r="J42" s="332"/>
      <c r="K42" s="333"/>
      <c r="L42" s="61"/>
      <c r="M42" s="28" t="s">
        <v>101</v>
      </c>
      <c r="N42" s="33" t="s">
        <v>102</v>
      </c>
      <c r="O42" s="36"/>
      <c r="P42" s="146">
        <f>+G127-G126</f>
        <v>1314</v>
      </c>
      <c r="Q42" s="27"/>
      <c r="R42" s="27"/>
      <c r="S42" s="77">
        <f t="shared" si="0"/>
        <v>0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10"/>
      <c r="AG42" s="10"/>
    </row>
    <row r="43" spans="2:33">
      <c r="B43" s="11"/>
      <c r="C43" s="37" t="s">
        <v>81</v>
      </c>
      <c r="D43" s="38" t="s">
        <v>47</v>
      </c>
      <c r="E43" s="42">
        <v>4</v>
      </c>
      <c r="F43" s="40">
        <v>10</v>
      </c>
      <c r="G43" s="50">
        <f t="shared" si="1"/>
        <v>40</v>
      </c>
      <c r="H43" s="331"/>
      <c r="I43" s="332"/>
      <c r="J43" s="332"/>
      <c r="K43" s="333"/>
      <c r="L43" s="61"/>
      <c r="M43" s="28" t="s">
        <v>103</v>
      </c>
      <c r="N43" s="33" t="s">
        <v>104</v>
      </c>
      <c r="O43" s="36"/>
      <c r="P43" s="146"/>
      <c r="Q43" s="27"/>
      <c r="R43" s="27"/>
      <c r="S43" s="77">
        <f t="shared" si="0"/>
        <v>0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10"/>
      <c r="AG43" s="10"/>
    </row>
    <row r="44" spans="2:33">
      <c r="B44" s="11"/>
      <c r="C44" s="37" t="s">
        <v>81</v>
      </c>
      <c r="D44" s="38" t="s">
        <v>48</v>
      </c>
      <c r="E44" s="42"/>
      <c r="F44" s="40"/>
      <c r="G44" s="50">
        <f t="shared" si="1"/>
        <v>0</v>
      </c>
      <c r="H44" s="331"/>
      <c r="I44" s="332"/>
      <c r="J44" s="332"/>
      <c r="K44" s="333"/>
      <c r="L44" s="61"/>
      <c r="M44" s="28" t="s">
        <v>105</v>
      </c>
      <c r="N44" s="33" t="s">
        <v>106</v>
      </c>
      <c r="O44" s="36"/>
      <c r="P44" s="146">
        <f>G74</f>
        <v>60</v>
      </c>
      <c r="Q44" s="27"/>
      <c r="R44" s="27"/>
      <c r="S44" s="77">
        <f t="shared" si="0"/>
        <v>0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10"/>
      <c r="AG44" s="10"/>
    </row>
    <row r="45" spans="2:33">
      <c r="B45" s="11"/>
      <c r="C45" s="37" t="s">
        <v>81</v>
      </c>
      <c r="D45" s="38" t="s">
        <v>49</v>
      </c>
      <c r="E45" s="42">
        <v>4</v>
      </c>
      <c r="F45" s="40">
        <v>10</v>
      </c>
      <c r="G45" s="50">
        <f t="shared" si="1"/>
        <v>40</v>
      </c>
      <c r="H45" s="331"/>
      <c r="I45" s="332"/>
      <c r="J45" s="332"/>
      <c r="K45" s="333"/>
      <c r="L45" s="61"/>
      <c r="M45" s="28" t="s">
        <v>107</v>
      </c>
      <c r="N45" s="33" t="s">
        <v>108</v>
      </c>
      <c r="O45" s="36"/>
      <c r="P45" s="146">
        <f>G76</f>
        <v>0</v>
      </c>
      <c r="Q45" s="27"/>
      <c r="R45" s="27"/>
      <c r="S45" s="77">
        <f t="shared" si="0"/>
        <v>0</v>
      </c>
    </row>
    <row r="46" spans="2:33" ht="15.75" thickBot="1">
      <c r="B46" s="11"/>
      <c r="C46" s="37" t="s">
        <v>81</v>
      </c>
      <c r="D46" s="38" t="s">
        <v>50</v>
      </c>
      <c r="E46" s="42"/>
      <c r="F46" s="40"/>
      <c r="G46" s="50">
        <f t="shared" ref="G46" si="4">E46*F46</f>
        <v>0</v>
      </c>
      <c r="H46" s="331"/>
      <c r="I46" s="332"/>
      <c r="J46" s="332"/>
      <c r="K46" s="333"/>
      <c r="L46" s="61"/>
      <c r="M46" s="79" t="s">
        <v>109</v>
      </c>
      <c r="N46" s="80" t="str">
        <f>+D77</f>
        <v>As-Building</v>
      </c>
      <c r="O46" s="81"/>
      <c r="P46" s="147">
        <f>G77</f>
        <v>60</v>
      </c>
      <c r="Q46" s="67"/>
      <c r="R46" s="67"/>
      <c r="S46" s="77">
        <f t="shared" si="0"/>
        <v>0</v>
      </c>
    </row>
    <row r="47" spans="2:33" ht="15.75" thickBot="1">
      <c r="B47" s="11"/>
      <c r="C47" s="37"/>
      <c r="D47" s="38"/>
      <c r="E47" s="42"/>
      <c r="F47" s="42"/>
      <c r="G47" s="50"/>
      <c r="H47" s="331"/>
      <c r="I47" s="332"/>
      <c r="J47" s="332"/>
      <c r="K47" s="333"/>
      <c r="L47" s="61"/>
      <c r="M47" s="392" t="s">
        <v>53</v>
      </c>
      <c r="N47" s="393"/>
      <c r="O47" s="394"/>
      <c r="P47" s="100">
        <f>SUM(P19:P46)</f>
        <v>3100.0239999999999</v>
      </c>
      <c r="Q47" s="101"/>
      <c r="R47" s="102"/>
      <c r="S47" s="103">
        <f t="shared" ref="S47" si="5">Q47/P47</f>
        <v>0</v>
      </c>
    </row>
    <row r="48" spans="2:33">
      <c r="B48" s="11"/>
      <c r="C48" s="37" t="s">
        <v>83</v>
      </c>
      <c r="D48" s="38" t="s">
        <v>51</v>
      </c>
      <c r="E48" s="42">
        <v>5</v>
      </c>
      <c r="F48" s="40">
        <v>10</v>
      </c>
      <c r="G48" s="50">
        <f t="shared" si="1"/>
        <v>50</v>
      </c>
      <c r="H48" s="356" t="s">
        <v>27</v>
      </c>
      <c r="I48" s="357"/>
      <c r="J48" s="357"/>
      <c r="K48" s="358"/>
      <c r="L48" s="55"/>
      <c r="M48" s="17"/>
      <c r="N48" s="18"/>
      <c r="O48" s="16"/>
      <c r="P48" s="16"/>
    </row>
    <row r="49" spans="2:31">
      <c r="B49" s="11"/>
      <c r="C49" s="37" t="s">
        <v>83</v>
      </c>
      <c r="D49" s="38" t="s">
        <v>167</v>
      </c>
      <c r="E49" s="42"/>
      <c r="F49" s="40">
        <v>0</v>
      </c>
      <c r="G49" s="50">
        <f t="shared" si="1"/>
        <v>0</v>
      </c>
      <c r="H49" s="331"/>
      <c r="I49" s="332"/>
      <c r="J49" s="332"/>
      <c r="K49" s="333"/>
      <c r="L49" s="55"/>
      <c r="M49" s="17"/>
      <c r="N49" s="22"/>
      <c r="O49" s="276"/>
      <c r="P49" s="275" t="s">
        <v>460</v>
      </c>
      <c r="Q49" s="277"/>
      <c r="R49" s="278"/>
    </row>
    <row r="50" spans="2:31">
      <c r="B50" s="11"/>
      <c r="C50" s="63"/>
      <c r="D50" s="64"/>
      <c r="E50" s="66"/>
      <c r="F50" s="111"/>
      <c r="G50" s="170"/>
      <c r="H50" s="331"/>
      <c r="I50" s="332"/>
      <c r="J50" s="332"/>
      <c r="K50" s="333"/>
      <c r="L50" s="55"/>
      <c r="M50" s="17"/>
      <c r="N50" s="22"/>
      <c r="O50" s="16"/>
      <c r="P50" s="16"/>
      <c r="Q50" s="24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2:31">
      <c r="B51" s="11"/>
      <c r="C51" s="63" t="s">
        <v>85</v>
      </c>
      <c r="D51" s="64" t="s">
        <v>150</v>
      </c>
      <c r="E51" s="66"/>
      <c r="F51" s="78">
        <v>0</v>
      </c>
      <c r="G51" s="50">
        <f t="shared" si="1"/>
        <v>0</v>
      </c>
      <c r="H51" s="331"/>
      <c r="I51" s="332"/>
      <c r="J51" s="332"/>
      <c r="K51" s="333"/>
      <c r="L51" s="55"/>
      <c r="M51" s="17"/>
      <c r="N51" s="22"/>
      <c r="O51" s="16"/>
      <c r="P51" s="16"/>
      <c r="Q51" s="24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2:31" ht="15.75" thickBot="1">
      <c r="B52" s="11"/>
      <c r="C52" s="63"/>
      <c r="D52" s="64"/>
      <c r="E52" s="66"/>
      <c r="F52" s="66"/>
      <c r="G52" s="170"/>
      <c r="H52" s="369"/>
      <c r="I52" s="370"/>
      <c r="J52" s="370"/>
      <c r="K52" s="371"/>
      <c r="L52" s="55"/>
      <c r="M52" s="17"/>
      <c r="N52" s="18"/>
      <c r="O52" s="16"/>
      <c r="P52" s="16"/>
    </row>
    <row r="53" spans="2:31" ht="15.75" thickBot="1">
      <c r="B53" s="11"/>
      <c r="C53" s="105" t="s">
        <v>136</v>
      </c>
      <c r="D53" s="106"/>
      <c r="E53" s="106"/>
      <c r="F53" s="106"/>
      <c r="G53" s="106"/>
      <c r="H53" s="106"/>
      <c r="I53" s="106"/>
      <c r="J53" s="106"/>
      <c r="K53" s="107"/>
      <c r="L53" s="56"/>
      <c r="M53" s="17"/>
      <c r="N53" s="18"/>
      <c r="O53" s="16"/>
      <c r="P53" s="16"/>
    </row>
    <row r="54" spans="2:31">
      <c r="B54" s="11"/>
      <c r="C54" s="49" t="s">
        <v>81</v>
      </c>
      <c r="D54" s="53" t="s">
        <v>14</v>
      </c>
      <c r="E54" s="172"/>
      <c r="F54" s="54">
        <v>0</v>
      </c>
      <c r="G54" s="173">
        <f t="shared" ref="G54:G56" si="6">E54*F54</f>
        <v>0</v>
      </c>
      <c r="H54" s="379"/>
      <c r="I54" s="380"/>
      <c r="J54" s="380"/>
      <c r="K54" s="381"/>
      <c r="L54" s="55"/>
      <c r="M54" s="16"/>
      <c r="N54" s="18"/>
      <c r="O54" s="16"/>
      <c r="P54" s="16"/>
    </row>
    <row r="55" spans="2:31">
      <c r="B55" s="11"/>
      <c r="C55" s="37" t="s">
        <v>81</v>
      </c>
      <c r="D55" s="38" t="s">
        <v>15</v>
      </c>
      <c r="E55" s="42"/>
      <c r="F55" s="40">
        <v>0</v>
      </c>
      <c r="G55" s="50">
        <f t="shared" si="6"/>
        <v>0</v>
      </c>
      <c r="H55" s="331"/>
      <c r="I55" s="332"/>
      <c r="J55" s="332"/>
      <c r="K55" s="333"/>
      <c r="L55" s="55"/>
      <c r="M55" s="17"/>
      <c r="N55" s="18"/>
      <c r="O55" s="16"/>
      <c r="P55" s="16"/>
    </row>
    <row r="56" spans="2:31">
      <c r="B56" s="11"/>
      <c r="C56" s="37" t="s">
        <v>81</v>
      </c>
      <c r="D56" s="38" t="s">
        <v>16</v>
      </c>
      <c r="E56" s="42"/>
      <c r="F56" s="40">
        <v>0</v>
      </c>
      <c r="G56" s="50">
        <f t="shared" si="6"/>
        <v>0</v>
      </c>
      <c r="H56" s="331"/>
      <c r="I56" s="332"/>
      <c r="J56" s="332"/>
      <c r="K56" s="333"/>
      <c r="L56" s="55"/>
      <c r="M56" s="8"/>
      <c r="N56" s="18"/>
    </row>
    <row r="57" spans="2:31">
      <c r="B57" s="11"/>
      <c r="C57" s="37"/>
      <c r="D57" s="38"/>
      <c r="E57" s="42"/>
      <c r="F57" s="42"/>
      <c r="G57" s="50"/>
      <c r="H57" s="331"/>
      <c r="I57" s="332"/>
      <c r="J57" s="332"/>
      <c r="K57" s="333"/>
      <c r="L57" s="55"/>
      <c r="M57" s="8"/>
      <c r="N57" s="18"/>
    </row>
    <row r="58" spans="2:31">
      <c r="B58" s="11"/>
      <c r="C58" s="37" t="s">
        <v>83</v>
      </c>
      <c r="D58" s="38" t="s">
        <v>52</v>
      </c>
      <c r="E58" s="42"/>
      <c r="F58" s="40">
        <v>0</v>
      </c>
      <c r="G58" s="50">
        <f t="shared" ref="G58" si="7">E58*F58</f>
        <v>0</v>
      </c>
      <c r="H58" s="356" t="s">
        <v>27</v>
      </c>
      <c r="I58" s="357"/>
      <c r="J58" s="357"/>
      <c r="K58" s="358"/>
      <c r="L58" s="55"/>
      <c r="M58" s="8"/>
      <c r="N58" s="18"/>
    </row>
    <row r="59" spans="2:31" ht="15.75" thickBot="1">
      <c r="B59" s="11"/>
      <c r="C59" s="63"/>
      <c r="D59" s="64"/>
      <c r="E59" s="66"/>
      <c r="F59" s="66"/>
      <c r="G59" s="170"/>
      <c r="H59" s="369"/>
      <c r="I59" s="370"/>
      <c r="J59" s="370"/>
      <c r="K59" s="371"/>
      <c r="L59" s="55"/>
      <c r="M59" s="8"/>
      <c r="N59" s="18"/>
    </row>
    <row r="60" spans="2:31" ht="15.75" thickBot="1">
      <c r="B60" s="11"/>
      <c r="C60" s="105" t="s">
        <v>137</v>
      </c>
      <c r="D60" s="106"/>
      <c r="E60" s="106"/>
      <c r="F60" s="106"/>
      <c r="G60" s="106"/>
      <c r="H60" s="106"/>
      <c r="I60" s="106"/>
      <c r="J60" s="106"/>
      <c r="K60" s="107"/>
      <c r="L60" s="55"/>
      <c r="M60" s="8"/>
      <c r="N60" s="18"/>
    </row>
    <row r="61" spans="2:31">
      <c r="B61" s="11"/>
      <c r="C61" s="49" t="s">
        <v>99</v>
      </c>
      <c r="D61" s="53" t="s">
        <v>166</v>
      </c>
      <c r="E61" s="172"/>
      <c r="F61" s="54">
        <v>0</v>
      </c>
      <c r="G61" s="173">
        <f t="shared" ref="G61:G62" si="8">E61*F61</f>
        <v>0</v>
      </c>
      <c r="H61" s="379"/>
      <c r="I61" s="380"/>
      <c r="J61" s="380"/>
      <c r="K61" s="381"/>
      <c r="L61" s="55"/>
      <c r="M61" s="8"/>
      <c r="N61" s="18"/>
    </row>
    <row r="62" spans="2:31">
      <c r="B62" s="11"/>
      <c r="C62" s="37" t="s">
        <v>64</v>
      </c>
      <c r="D62" s="38" t="s">
        <v>20</v>
      </c>
      <c r="E62" s="42"/>
      <c r="F62" s="40">
        <v>0</v>
      </c>
      <c r="G62" s="50">
        <f t="shared" si="8"/>
        <v>0</v>
      </c>
      <c r="H62" s="331"/>
      <c r="I62" s="332"/>
      <c r="J62" s="332"/>
      <c r="K62" s="333"/>
      <c r="L62" s="55"/>
      <c r="M62" s="8"/>
      <c r="N62" s="18"/>
    </row>
    <row r="63" spans="2:31" ht="15.75" thickBot="1">
      <c r="B63" s="11"/>
      <c r="C63" s="63"/>
      <c r="D63" s="64"/>
      <c r="E63" s="66"/>
      <c r="F63" s="66"/>
      <c r="G63" s="170"/>
      <c r="H63" s="369"/>
      <c r="I63" s="370"/>
      <c r="J63" s="370"/>
      <c r="K63" s="371"/>
      <c r="L63" s="55"/>
      <c r="M63" s="8"/>
      <c r="N63" s="18"/>
    </row>
    <row r="64" spans="2:31" ht="15.75" thickBot="1">
      <c r="B64" s="11"/>
      <c r="C64" s="105" t="s">
        <v>138</v>
      </c>
      <c r="D64" s="106"/>
      <c r="E64" s="106"/>
      <c r="F64" s="106"/>
      <c r="G64" s="106"/>
      <c r="H64" s="106"/>
      <c r="I64" s="106"/>
      <c r="J64" s="106"/>
      <c r="K64" s="107"/>
      <c r="L64" s="55"/>
      <c r="M64" s="8"/>
      <c r="N64" s="18"/>
    </row>
    <row r="65" spans="2:31">
      <c r="B65" s="11"/>
      <c r="C65" s="49" t="s">
        <v>63</v>
      </c>
      <c r="D65" s="53" t="s">
        <v>116</v>
      </c>
      <c r="E65" s="172">
        <v>2</v>
      </c>
      <c r="F65" s="54">
        <f>+F23+F31</f>
        <v>21</v>
      </c>
      <c r="G65" s="173">
        <f t="shared" ref="G65:G67" si="9">E65*F65</f>
        <v>42</v>
      </c>
      <c r="H65" s="372" t="s">
        <v>146</v>
      </c>
      <c r="I65" s="373"/>
      <c r="J65" s="373"/>
      <c r="K65" s="374"/>
      <c r="L65" s="55"/>
      <c r="M65" s="8"/>
      <c r="N65" s="25"/>
      <c r="O65" s="20"/>
      <c r="P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2:31">
      <c r="B66" s="11"/>
      <c r="C66" s="37" t="s">
        <v>64</v>
      </c>
      <c r="D66" s="38" t="s">
        <v>117</v>
      </c>
      <c r="E66" s="42">
        <v>3</v>
      </c>
      <c r="F66" s="54">
        <f>+F41</f>
        <v>30</v>
      </c>
      <c r="G66" s="50">
        <f t="shared" si="9"/>
        <v>90</v>
      </c>
      <c r="H66" s="356" t="s">
        <v>36</v>
      </c>
      <c r="I66" s="357"/>
      <c r="J66" s="357"/>
      <c r="K66" s="358"/>
      <c r="L66" s="55"/>
      <c r="M66" s="8"/>
      <c r="N66" s="25"/>
    </row>
    <row r="67" spans="2:31">
      <c r="B67" s="11"/>
      <c r="C67" s="37" t="s">
        <v>67</v>
      </c>
      <c r="D67" s="38" t="s">
        <v>37</v>
      </c>
      <c r="E67" s="42">
        <v>1</v>
      </c>
      <c r="F67" s="54">
        <f>+F48</f>
        <v>10</v>
      </c>
      <c r="G67" s="50">
        <f t="shared" si="9"/>
        <v>10</v>
      </c>
      <c r="H67" s="356" t="s">
        <v>132</v>
      </c>
      <c r="I67" s="357"/>
      <c r="J67" s="357"/>
      <c r="K67" s="358"/>
      <c r="L67" s="55"/>
      <c r="M67" s="8"/>
      <c r="N67" s="25"/>
    </row>
    <row r="68" spans="2:31" ht="15.75" thickBot="1">
      <c r="B68" s="11"/>
      <c r="C68" s="63"/>
      <c r="D68" s="69"/>
      <c r="E68" s="66"/>
      <c r="F68" s="66"/>
      <c r="G68" s="170"/>
      <c r="H68" s="369"/>
      <c r="I68" s="370"/>
      <c r="J68" s="370"/>
      <c r="K68" s="371"/>
      <c r="L68" s="55"/>
      <c r="M68" s="8"/>
      <c r="N68" s="25"/>
    </row>
    <row r="69" spans="2:31" ht="15.75" thickBot="1">
      <c r="B69" s="11"/>
      <c r="C69" s="105" t="s">
        <v>140</v>
      </c>
      <c r="D69" s="106"/>
      <c r="E69" s="106"/>
      <c r="F69" s="106"/>
      <c r="G69" s="106"/>
      <c r="H69" s="106"/>
      <c r="I69" s="106"/>
      <c r="J69" s="106"/>
      <c r="K69" s="107"/>
      <c r="L69" s="55"/>
      <c r="M69" s="8"/>
      <c r="N69" s="18"/>
    </row>
    <row r="70" spans="2:31">
      <c r="B70" s="11"/>
      <c r="C70" s="49" t="s">
        <v>59</v>
      </c>
      <c r="D70" s="53" t="s">
        <v>30</v>
      </c>
      <c r="E70" s="124">
        <v>0.05</v>
      </c>
      <c r="F70" s="123">
        <f>SUM(G19:G69,G71:G74,G75:G78)*1.08</f>
        <v>1518.48</v>
      </c>
      <c r="G70" s="104">
        <f>F70*0.05</f>
        <v>75.924000000000007</v>
      </c>
      <c r="H70" s="372" t="s">
        <v>165</v>
      </c>
      <c r="I70" s="373"/>
      <c r="J70" s="373"/>
      <c r="K70" s="374"/>
      <c r="L70" s="55"/>
      <c r="M70" s="8"/>
      <c r="N70" s="18"/>
    </row>
    <row r="71" spans="2:31">
      <c r="B71" s="11"/>
      <c r="C71" s="37" t="s">
        <v>60</v>
      </c>
      <c r="D71" s="38" t="s">
        <v>57</v>
      </c>
      <c r="E71" s="39" t="s">
        <v>112</v>
      </c>
      <c r="F71" s="40">
        <v>50</v>
      </c>
      <c r="G71" s="41">
        <f>F71*2</f>
        <v>100</v>
      </c>
      <c r="H71" s="375" t="s">
        <v>111</v>
      </c>
      <c r="I71" s="375"/>
      <c r="J71" s="375"/>
      <c r="K71" s="376"/>
      <c r="L71" s="55"/>
      <c r="M71" s="8"/>
      <c r="N71" s="18"/>
    </row>
    <row r="72" spans="2:31" ht="15.75" thickBot="1">
      <c r="B72" s="11"/>
      <c r="C72" s="52" t="s">
        <v>60</v>
      </c>
      <c r="D72" s="45" t="s">
        <v>147</v>
      </c>
      <c r="E72" s="46">
        <v>10</v>
      </c>
      <c r="F72" s="47">
        <v>4</v>
      </c>
      <c r="G72" s="48">
        <f t="shared" ref="G72" si="10">E72*F72</f>
        <v>40</v>
      </c>
      <c r="H72" s="377" t="s">
        <v>148</v>
      </c>
      <c r="I72" s="377"/>
      <c r="J72" s="377"/>
      <c r="K72" s="378"/>
      <c r="L72" s="55"/>
      <c r="M72" s="8"/>
      <c r="N72" s="18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 ht="15.75" thickBot="1">
      <c r="B73" s="11"/>
      <c r="C73" s="105" t="s">
        <v>19</v>
      </c>
      <c r="D73" s="106"/>
      <c r="E73" s="106"/>
      <c r="F73" s="106"/>
      <c r="G73" s="106"/>
      <c r="H73" s="106"/>
      <c r="I73" s="106"/>
      <c r="J73" s="106"/>
      <c r="K73" s="107"/>
      <c r="L73" s="55"/>
      <c r="M73" s="8"/>
      <c r="N73" s="8"/>
    </row>
    <row r="74" spans="2:31">
      <c r="B74" s="11"/>
      <c r="C74" s="49" t="s">
        <v>105</v>
      </c>
      <c r="D74" s="53" t="s">
        <v>456</v>
      </c>
      <c r="E74" s="172">
        <v>2</v>
      </c>
      <c r="F74" s="54">
        <f>+F41</f>
        <v>30</v>
      </c>
      <c r="G74" s="173">
        <f t="shared" ref="G74" si="11">E74*F74</f>
        <v>60</v>
      </c>
      <c r="H74" s="379" t="s">
        <v>459</v>
      </c>
      <c r="I74" s="380"/>
      <c r="J74" s="380"/>
      <c r="K74" s="381"/>
      <c r="L74" s="55"/>
      <c r="M74" s="8"/>
      <c r="N74" s="18"/>
      <c r="Q74" s="23"/>
    </row>
    <row r="75" spans="2:31">
      <c r="B75" s="11"/>
      <c r="C75" s="37" t="s">
        <v>61</v>
      </c>
      <c r="D75" s="38" t="s">
        <v>38</v>
      </c>
      <c r="E75" s="42">
        <v>20</v>
      </c>
      <c r="F75" s="40">
        <v>3</v>
      </c>
      <c r="G75" s="50">
        <f t="shared" ref="G75:G77" si="12">E75*F75</f>
        <v>60</v>
      </c>
      <c r="H75" s="331"/>
      <c r="I75" s="332"/>
      <c r="J75" s="332"/>
      <c r="K75" s="333"/>
      <c r="L75" s="55"/>
      <c r="M75" s="8"/>
      <c r="N75" s="8"/>
    </row>
    <row r="76" spans="2:31">
      <c r="B76" s="11"/>
      <c r="C76" s="37" t="s">
        <v>107</v>
      </c>
      <c r="D76" s="38" t="s">
        <v>55</v>
      </c>
      <c r="E76" s="42"/>
      <c r="F76" s="40">
        <v>0</v>
      </c>
      <c r="G76" s="50">
        <f t="shared" si="12"/>
        <v>0</v>
      </c>
      <c r="H76" s="331"/>
      <c r="I76" s="332"/>
      <c r="J76" s="332"/>
      <c r="K76" s="333"/>
      <c r="L76" s="55"/>
      <c r="M76" s="8"/>
      <c r="N76" s="8"/>
    </row>
    <row r="77" spans="2:31">
      <c r="B77" s="11"/>
      <c r="C77" s="37" t="s">
        <v>109</v>
      </c>
      <c r="D77" s="38" t="s">
        <v>154</v>
      </c>
      <c r="E77" s="42">
        <v>2</v>
      </c>
      <c r="F77" s="40">
        <v>30</v>
      </c>
      <c r="G77" s="50">
        <f t="shared" si="12"/>
        <v>60</v>
      </c>
      <c r="H77" s="356" t="s">
        <v>146</v>
      </c>
      <c r="I77" s="357"/>
      <c r="J77" s="357"/>
      <c r="K77" s="358"/>
      <c r="L77" s="55"/>
      <c r="M77" s="8"/>
      <c r="N77" s="8"/>
      <c r="O77" s="21"/>
      <c r="P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2:31" ht="15.75" thickBot="1">
      <c r="B78" s="11"/>
      <c r="C78" s="52"/>
      <c r="D78" s="48"/>
      <c r="E78" s="116"/>
      <c r="F78" s="116"/>
      <c r="G78" s="175"/>
      <c r="H78" s="336"/>
      <c r="I78" s="337"/>
      <c r="J78" s="337"/>
      <c r="K78" s="338"/>
      <c r="L78" s="55"/>
      <c r="M78" s="8"/>
      <c r="N78" s="8"/>
    </row>
    <row r="79" spans="2:31" ht="15.75" thickBot="1">
      <c r="B79" s="11"/>
      <c r="C79" s="349" t="s">
        <v>141</v>
      </c>
      <c r="D79" s="349"/>
      <c r="E79" s="349"/>
      <c r="F79" s="349"/>
      <c r="G79" s="112">
        <f>SUM(G19:G78)</f>
        <v>1481.924</v>
      </c>
      <c r="H79" s="339"/>
      <c r="I79" s="340"/>
      <c r="J79" s="340"/>
      <c r="K79" s="340"/>
      <c r="L79" s="55"/>
      <c r="M79" s="8"/>
      <c r="N79" s="8"/>
    </row>
    <row r="80" spans="2:31" ht="15.75" thickBot="1">
      <c r="C80" s="74"/>
      <c r="D80" s="75"/>
      <c r="E80" s="75"/>
      <c r="F80" s="76"/>
      <c r="G80" s="75"/>
      <c r="H80" s="341"/>
      <c r="I80" s="342"/>
      <c r="J80" s="342"/>
      <c r="K80" s="342"/>
      <c r="L80" s="55"/>
      <c r="M80" s="8"/>
      <c r="N80" s="8"/>
    </row>
    <row r="81" spans="3:31" ht="18">
      <c r="C81" s="97" t="s">
        <v>153</v>
      </c>
      <c r="D81" s="346" t="s">
        <v>39</v>
      </c>
      <c r="E81" s="347"/>
      <c r="F81" s="347"/>
      <c r="G81" s="347"/>
      <c r="H81" s="347"/>
      <c r="I81" s="347"/>
      <c r="J81" s="347"/>
      <c r="K81" s="348"/>
      <c r="L81" s="57"/>
      <c r="M81" s="8"/>
      <c r="N81" s="8"/>
    </row>
    <row r="82" spans="3:31" ht="15.75" thickBot="1">
      <c r="C82" s="94" t="s">
        <v>58</v>
      </c>
      <c r="D82" s="95" t="s">
        <v>28</v>
      </c>
      <c r="E82" s="96" t="s">
        <v>13</v>
      </c>
      <c r="F82" s="96" t="s">
        <v>11</v>
      </c>
      <c r="G82" s="98" t="s">
        <v>3</v>
      </c>
      <c r="H82" s="99"/>
      <c r="I82" s="343" t="s">
        <v>54</v>
      </c>
      <c r="J82" s="344"/>
      <c r="K82" s="345"/>
      <c r="L82" s="58"/>
      <c r="M82" s="8"/>
      <c r="N82" s="8"/>
    </row>
    <row r="83" spans="3:31" ht="15.75" thickBot="1">
      <c r="C83" s="105" t="s">
        <v>133</v>
      </c>
      <c r="D83" s="106"/>
      <c r="E83" s="106"/>
      <c r="F83" s="106"/>
      <c r="G83" s="106"/>
      <c r="H83" s="106"/>
      <c r="I83" s="106"/>
      <c r="J83" s="106"/>
      <c r="K83" s="107"/>
      <c r="L83" s="55"/>
      <c r="M83" s="8"/>
      <c r="N83" s="8"/>
    </row>
    <row r="84" spans="3:31">
      <c r="C84" s="71" t="s">
        <v>87</v>
      </c>
      <c r="D84" s="53" t="s">
        <v>34</v>
      </c>
      <c r="E84" s="172"/>
      <c r="F84" s="40">
        <v>0</v>
      </c>
      <c r="G84" s="173">
        <f t="shared" ref="G84:G86" si="13">E84*F84</f>
        <v>0</v>
      </c>
      <c r="H84" s="353" t="s">
        <v>35</v>
      </c>
      <c r="I84" s="354"/>
      <c r="J84" s="354"/>
      <c r="K84" s="355"/>
      <c r="L84" s="55"/>
      <c r="M84" s="8"/>
      <c r="N84" s="8"/>
    </row>
    <row r="85" spans="3:31">
      <c r="C85" s="43" t="s">
        <v>91</v>
      </c>
      <c r="D85" s="38" t="s">
        <v>114</v>
      </c>
      <c r="E85" s="42"/>
      <c r="F85" s="40">
        <v>0</v>
      </c>
      <c r="G85" s="50">
        <f t="shared" si="13"/>
        <v>0</v>
      </c>
      <c r="H85" s="356" t="s">
        <v>35</v>
      </c>
      <c r="I85" s="357"/>
      <c r="J85" s="357"/>
      <c r="K85" s="358"/>
      <c r="L85" s="55"/>
      <c r="M85" s="8"/>
      <c r="N85" s="8"/>
    </row>
    <row r="86" spans="3:31">
      <c r="C86" s="43" t="s">
        <v>95</v>
      </c>
      <c r="D86" s="38" t="s">
        <v>115</v>
      </c>
      <c r="E86" s="42"/>
      <c r="F86" s="40">
        <v>0</v>
      </c>
      <c r="G86" s="50">
        <f t="shared" si="13"/>
        <v>0</v>
      </c>
      <c r="H86" s="356" t="s">
        <v>35</v>
      </c>
      <c r="I86" s="357"/>
      <c r="J86" s="357"/>
      <c r="K86" s="358"/>
      <c r="L86" s="55"/>
      <c r="M86" s="8"/>
      <c r="N86" s="8"/>
      <c r="O86" s="20"/>
      <c r="P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3:31" ht="15.75" thickBot="1">
      <c r="C87" s="70"/>
      <c r="D87" s="64"/>
      <c r="E87" s="72"/>
      <c r="F87" s="72"/>
      <c r="G87" s="73"/>
      <c r="H87" s="359"/>
      <c r="I87" s="360"/>
      <c r="J87" s="360"/>
      <c r="K87" s="361"/>
      <c r="L87" s="55"/>
      <c r="M87" s="8"/>
      <c r="N87" s="8"/>
      <c r="O87" s="20"/>
      <c r="P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3:31" ht="15.75" thickBot="1">
      <c r="C88" s="105" t="s">
        <v>135</v>
      </c>
      <c r="D88" s="106"/>
      <c r="E88" s="176"/>
      <c r="F88" s="176"/>
      <c r="G88" s="176"/>
      <c r="H88" s="106"/>
      <c r="I88" s="106"/>
      <c r="J88" s="106"/>
      <c r="K88" s="107"/>
      <c r="L88" s="55"/>
      <c r="M88" s="8"/>
      <c r="N88" s="8"/>
    </row>
    <row r="89" spans="3:31">
      <c r="C89" s="71" t="s">
        <v>89</v>
      </c>
      <c r="D89" s="51" t="s">
        <v>25</v>
      </c>
      <c r="E89" s="172">
        <v>6</v>
      </c>
      <c r="F89" s="54">
        <v>10</v>
      </c>
      <c r="G89" s="173">
        <f t="shared" ref="G89:G90" si="14">E89*F89</f>
        <v>60</v>
      </c>
      <c r="H89" s="362"/>
      <c r="I89" s="363"/>
      <c r="J89" s="363"/>
      <c r="K89" s="364"/>
      <c r="L89" s="55"/>
      <c r="M89" s="8"/>
      <c r="N89" s="8"/>
    </row>
    <row r="90" spans="3:31">
      <c r="C90" s="43" t="s">
        <v>93</v>
      </c>
      <c r="D90" s="41" t="s">
        <v>21</v>
      </c>
      <c r="E90" s="172">
        <v>6</v>
      </c>
      <c r="F90" s="54">
        <v>5</v>
      </c>
      <c r="G90" s="50">
        <f t="shared" si="14"/>
        <v>30</v>
      </c>
      <c r="H90" s="331"/>
      <c r="I90" s="332"/>
      <c r="J90" s="332"/>
      <c r="K90" s="333"/>
      <c r="L90" s="55"/>
      <c r="M90" s="8"/>
      <c r="N90" s="8"/>
    </row>
    <row r="91" spans="3:31" ht="15.75" thickBot="1">
      <c r="C91" s="70"/>
      <c r="D91" s="65"/>
      <c r="E91" s="66"/>
      <c r="F91" s="66"/>
      <c r="G91" s="170"/>
      <c r="H91" s="336"/>
      <c r="I91" s="337"/>
      <c r="J91" s="337"/>
      <c r="K91" s="338"/>
      <c r="L91" s="55"/>
      <c r="M91" s="8"/>
      <c r="N91" s="8"/>
    </row>
    <row r="92" spans="3:31" ht="15.75" thickBot="1">
      <c r="C92" s="105" t="s">
        <v>142</v>
      </c>
      <c r="D92" s="106"/>
      <c r="E92" s="176"/>
      <c r="F92" s="176"/>
      <c r="G92" s="176"/>
      <c r="H92" s="106"/>
      <c r="I92" s="106"/>
      <c r="J92" s="106"/>
      <c r="K92" s="107"/>
      <c r="L92" s="55"/>
      <c r="M92" s="8"/>
      <c r="N92" s="8"/>
    </row>
    <row r="93" spans="3:31">
      <c r="C93" s="71" t="s">
        <v>89</v>
      </c>
      <c r="D93" s="51" t="s">
        <v>22</v>
      </c>
      <c r="E93" s="172">
        <v>6</v>
      </c>
      <c r="F93" s="54">
        <v>1</v>
      </c>
      <c r="G93" s="173">
        <f t="shared" ref="G93:G97" si="15">E93*F93</f>
        <v>6</v>
      </c>
      <c r="H93" s="362"/>
      <c r="I93" s="363"/>
      <c r="J93" s="363"/>
      <c r="K93" s="364"/>
      <c r="L93" s="55"/>
      <c r="M93" s="8"/>
      <c r="N93" s="8"/>
    </row>
    <row r="94" spans="3:31">
      <c r="C94" s="43" t="s">
        <v>89</v>
      </c>
      <c r="D94" s="41" t="s">
        <v>23</v>
      </c>
      <c r="E94" s="172">
        <v>6</v>
      </c>
      <c r="F94" s="54">
        <v>1</v>
      </c>
      <c r="G94" s="50">
        <f t="shared" si="15"/>
        <v>6</v>
      </c>
      <c r="H94" s="331"/>
      <c r="I94" s="332"/>
      <c r="J94" s="332"/>
      <c r="K94" s="333"/>
      <c r="L94" s="55"/>
      <c r="M94" s="8"/>
      <c r="N94" s="8"/>
    </row>
    <row r="95" spans="3:31" ht="15.75" thickBot="1">
      <c r="C95" s="70"/>
      <c r="D95" s="65"/>
      <c r="E95" s="66"/>
      <c r="F95" s="66"/>
      <c r="G95" s="170"/>
      <c r="H95" s="336"/>
      <c r="I95" s="337"/>
      <c r="J95" s="337"/>
      <c r="K95" s="338"/>
      <c r="L95" s="55"/>
      <c r="M95" s="8"/>
      <c r="N95" s="8"/>
    </row>
    <row r="96" spans="3:31" ht="15.75" thickBot="1">
      <c r="C96" s="105" t="s">
        <v>143</v>
      </c>
      <c r="D96" s="106"/>
      <c r="E96" s="176"/>
      <c r="F96" s="176"/>
      <c r="G96" s="176"/>
      <c r="H96" s="106"/>
      <c r="I96" s="106"/>
      <c r="J96" s="106"/>
      <c r="K96" s="107"/>
      <c r="L96" s="55"/>
      <c r="M96" s="8"/>
      <c r="N96" s="8"/>
    </row>
    <row r="97" spans="3:31">
      <c r="C97" s="71" t="s">
        <v>97</v>
      </c>
      <c r="D97" s="51" t="s">
        <v>26</v>
      </c>
      <c r="E97" s="172"/>
      <c r="F97" s="54">
        <v>0</v>
      </c>
      <c r="G97" s="173">
        <f t="shared" si="15"/>
        <v>0</v>
      </c>
      <c r="H97" s="362"/>
      <c r="I97" s="363"/>
      <c r="J97" s="363"/>
      <c r="K97" s="364"/>
      <c r="L97" s="55"/>
      <c r="M97" s="8"/>
      <c r="N97" s="8"/>
    </row>
    <row r="98" spans="3:31" ht="15.75" thickBot="1">
      <c r="C98" s="70"/>
      <c r="D98" s="65"/>
      <c r="E98" s="66"/>
      <c r="F98" s="66"/>
      <c r="G98" s="170"/>
      <c r="H98" s="336"/>
      <c r="I98" s="337"/>
      <c r="J98" s="337"/>
      <c r="K98" s="338"/>
      <c r="L98" s="55"/>
      <c r="M98" s="8"/>
      <c r="N98" s="8"/>
    </row>
    <row r="99" spans="3:31" ht="15.75" thickBot="1">
      <c r="C99" s="105" t="s">
        <v>144</v>
      </c>
      <c r="D99" s="106"/>
      <c r="E99" s="176"/>
      <c r="F99" s="176"/>
      <c r="G99" s="176"/>
      <c r="H99" s="106"/>
      <c r="I99" s="106"/>
      <c r="J99" s="106"/>
      <c r="K99" s="107"/>
      <c r="L99" s="55"/>
      <c r="M99" s="8"/>
      <c r="N99" s="8"/>
    </row>
    <row r="100" spans="3:31">
      <c r="C100" s="71" t="s">
        <v>110</v>
      </c>
      <c r="D100" s="51" t="s">
        <v>119</v>
      </c>
      <c r="E100" s="172">
        <v>3</v>
      </c>
      <c r="F100" s="54">
        <f>+F89</f>
        <v>10</v>
      </c>
      <c r="G100" s="173">
        <f t="shared" ref="G100:G102" si="16">E100*F100</f>
        <v>30</v>
      </c>
      <c r="H100" s="353" t="s">
        <v>36</v>
      </c>
      <c r="I100" s="354"/>
      <c r="J100" s="354"/>
      <c r="K100" s="355"/>
      <c r="L100" s="55"/>
      <c r="M100" s="8"/>
      <c r="N100" s="8"/>
    </row>
    <row r="101" spans="3:31">
      <c r="C101" s="43" t="s">
        <v>70</v>
      </c>
      <c r="D101" s="41" t="s">
        <v>71</v>
      </c>
      <c r="E101" s="172">
        <v>2</v>
      </c>
      <c r="F101" s="54">
        <v>10</v>
      </c>
      <c r="G101" s="50">
        <f t="shared" si="16"/>
        <v>20</v>
      </c>
      <c r="H101" s="356" t="s">
        <v>120</v>
      </c>
      <c r="I101" s="357"/>
      <c r="J101" s="357"/>
      <c r="K101" s="358"/>
      <c r="L101" s="55"/>
      <c r="M101" s="8"/>
      <c r="N101" s="8"/>
      <c r="O101" s="20"/>
      <c r="P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3:31">
      <c r="C102" s="43" t="s">
        <v>72</v>
      </c>
      <c r="D102" s="41" t="s">
        <v>73</v>
      </c>
      <c r="E102" s="172">
        <v>1</v>
      </c>
      <c r="F102" s="54">
        <v>5</v>
      </c>
      <c r="G102" s="50">
        <f t="shared" si="16"/>
        <v>5</v>
      </c>
      <c r="H102" s="356" t="s">
        <v>118</v>
      </c>
      <c r="I102" s="357"/>
      <c r="J102" s="357"/>
      <c r="K102" s="358"/>
      <c r="L102" s="55"/>
      <c r="M102" s="8"/>
      <c r="N102" s="8"/>
      <c r="O102" s="20"/>
      <c r="P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3:31">
      <c r="C103" s="43"/>
      <c r="D103" s="41"/>
      <c r="E103" s="42"/>
      <c r="F103" s="42"/>
      <c r="G103" s="50"/>
      <c r="H103" s="331"/>
      <c r="I103" s="332"/>
      <c r="J103" s="332"/>
      <c r="K103" s="333"/>
      <c r="L103" s="55"/>
      <c r="M103" s="8"/>
      <c r="N103" s="8"/>
    </row>
    <row r="104" spans="3:31">
      <c r="C104" s="108" t="s">
        <v>140</v>
      </c>
      <c r="D104" s="109"/>
      <c r="E104" s="177"/>
      <c r="F104" s="177"/>
      <c r="G104" s="177"/>
      <c r="H104" s="109"/>
      <c r="I104" s="109"/>
      <c r="J104" s="109"/>
      <c r="K104" s="110"/>
      <c r="L104" s="55"/>
      <c r="M104" s="8"/>
      <c r="N104" s="8"/>
    </row>
    <row r="105" spans="3:31" ht="15.75" thickBot="1">
      <c r="C105" s="44" t="s">
        <v>59</v>
      </c>
      <c r="D105" s="45" t="s">
        <v>31</v>
      </c>
      <c r="E105" s="178">
        <v>0.1</v>
      </c>
      <c r="F105" s="123">
        <f>SUM(G83:G103)</f>
        <v>157</v>
      </c>
      <c r="G105" s="179">
        <f>F105*0.1</f>
        <v>15.700000000000001</v>
      </c>
      <c r="H105" s="334" t="s">
        <v>149</v>
      </c>
      <c r="I105" s="334"/>
      <c r="J105" s="334"/>
      <c r="K105" s="335"/>
      <c r="L105" s="55"/>
      <c r="M105" s="8"/>
      <c r="N105" s="8"/>
    </row>
    <row r="106" spans="3:31" ht="15.75" thickBot="1">
      <c r="C106" s="350" t="s">
        <v>24</v>
      </c>
      <c r="D106" s="351"/>
      <c r="E106" s="351"/>
      <c r="F106" s="352"/>
      <c r="G106" s="122">
        <f>SUM(G83:G105)</f>
        <v>172.7</v>
      </c>
      <c r="H106" s="2"/>
      <c r="I106" s="3"/>
      <c r="J106" s="2"/>
      <c r="K106" s="2"/>
      <c r="L106" s="2"/>
      <c r="M106" s="8"/>
      <c r="N106" s="8"/>
    </row>
    <row r="107" spans="3:31">
      <c r="C107" s="19"/>
      <c r="D107" s="5"/>
      <c r="E107" s="6"/>
      <c r="F107" s="7"/>
      <c r="G107" s="5"/>
      <c r="H107" s="2"/>
      <c r="I107" s="3"/>
      <c r="J107" s="2"/>
      <c r="K107" s="2"/>
      <c r="L107" s="2"/>
      <c r="M107" s="8"/>
      <c r="N107" s="8"/>
    </row>
    <row r="108" spans="3:31" ht="18">
      <c r="C108" s="97" t="s">
        <v>153</v>
      </c>
      <c r="D108" s="346" t="s">
        <v>441</v>
      </c>
      <c r="E108" s="347"/>
      <c r="F108" s="347"/>
      <c r="G108" s="347"/>
      <c r="H108" s="347"/>
      <c r="I108" s="347"/>
      <c r="J108" s="347"/>
      <c r="K108" s="348"/>
      <c r="L108" s="57"/>
      <c r="M108" s="8"/>
      <c r="N108" s="8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3:31" ht="15.75" thickBot="1">
      <c r="C109" s="94" t="s">
        <v>58</v>
      </c>
      <c r="D109" s="95" t="s">
        <v>28</v>
      </c>
      <c r="E109" s="96" t="s">
        <v>13</v>
      </c>
      <c r="F109" s="96" t="s">
        <v>11</v>
      </c>
      <c r="G109" s="98" t="s">
        <v>3</v>
      </c>
      <c r="H109" s="99"/>
      <c r="I109" s="343" t="s">
        <v>54</v>
      </c>
      <c r="J109" s="344"/>
      <c r="K109" s="345"/>
      <c r="L109" s="58"/>
      <c r="M109" s="8"/>
      <c r="N109" s="8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3:31" ht="15.75" thickBot="1">
      <c r="C110" s="105" t="s">
        <v>444</v>
      </c>
      <c r="D110" s="106"/>
      <c r="E110" s="176"/>
      <c r="F110" s="176"/>
      <c r="G110" s="176"/>
      <c r="H110" s="106"/>
      <c r="I110" s="106"/>
      <c r="J110" s="106"/>
      <c r="K110" s="107"/>
      <c r="L110" s="55"/>
      <c r="M110" s="8"/>
      <c r="N110" s="8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3:31">
      <c r="C111" s="71" t="s">
        <v>457</v>
      </c>
      <c r="D111" s="51" t="s">
        <v>446</v>
      </c>
      <c r="E111" s="172">
        <v>6</v>
      </c>
      <c r="F111" s="54">
        <v>10</v>
      </c>
      <c r="G111" s="173">
        <f t="shared" ref="G111:G119" si="17">E111*F111</f>
        <v>60</v>
      </c>
      <c r="H111" s="362"/>
      <c r="I111" s="363"/>
      <c r="J111" s="363"/>
      <c r="K111" s="364"/>
      <c r="L111" s="55"/>
      <c r="M111" s="8"/>
      <c r="N111" s="8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3:31">
      <c r="C112" s="71" t="str">
        <f>+C111</f>
        <v>7 0 0</v>
      </c>
      <c r="D112" s="51" t="s">
        <v>447</v>
      </c>
      <c r="E112" s="172">
        <v>6</v>
      </c>
      <c r="F112" s="54">
        <v>3</v>
      </c>
      <c r="G112" s="173">
        <f t="shared" si="17"/>
        <v>18</v>
      </c>
      <c r="H112" s="180"/>
      <c r="I112" s="181"/>
      <c r="J112" s="181"/>
      <c r="K112" s="182"/>
      <c r="L112" s="55"/>
      <c r="M112" s="8"/>
      <c r="N112" s="8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3:31">
      <c r="C113" s="71" t="str">
        <f>+C112</f>
        <v>7 0 0</v>
      </c>
      <c r="D113" s="51" t="s">
        <v>448</v>
      </c>
      <c r="E113" s="172">
        <v>6</v>
      </c>
      <c r="F113" s="54">
        <v>2</v>
      </c>
      <c r="G113" s="173">
        <f t="shared" si="17"/>
        <v>12</v>
      </c>
      <c r="H113" s="180"/>
      <c r="I113" s="181"/>
      <c r="J113" s="181"/>
      <c r="K113" s="182"/>
      <c r="L113" s="55"/>
      <c r="M113" s="8"/>
      <c r="N113" s="8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3:31">
      <c r="C114" s="71" t="str">
        <f t="shared" ref="C114:C118" si="18">+C113</f>
        <v>7 0 0</v>
      </c>
      <c r="D114" s="51" t="s">
        <v>449</v>
      </c>
      <c r="E114" s="172">
        <v>6</v>
      </c>
      <c r="F114" s="54">
        <v>1</v>
      </c>
      <c r="G114" s="173">
        <f t="shared" si="17"/>
        <v>6</v>
      </c>
      <c r="H114" s="180"/>
      <c r="I114" s="181"/>
      <c r="J114" s="181"/>
      <c r="K114" s="182"/>
      <c r="L114" s="55"/>
      <c r="M114" s="8"/>
      <c r="N114" s="8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3:31">
      <c r="C115" s="71" t="str">
        <f t="shared" si="18"/>
        <v>7 0 0</v>
      </c>
      <c r="D115" s="51" t="s">
        <v>450</v>
      </c>
      <c r="E115" s="172">
        <v>6</v>
      </c>
      <c r="F115" s="54">
        <v>40</v>
      </c>
      <c r="G115" s="173">
        <f t="shared" si="17"/>
        <v>240</v>
      </c>
      <c r="H115" s="180"/>
      <c r="I115" s="181"/>
      <c r="J115" s="181"/>
      <c r="K115" s="182"/>
      <c r="L115" s="55"/>
      <c r="M115" s="8"/>
      <c r="N115" s="8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3:31">
      <c r="C116" s="71" t="str">
        <f t="shared" si="18"/>
        <v>7 0 0</v>
      </c>
      <c r="D116" s="51" t="s">
        <v>451</v>
      </c>
      <c r="E116" s="172">
        <v>6</v>
      </c>
      <c r="F116" s="54">
        <v>40</v>
      </c>
      <c r="G116" s="173">
        <f t="shared" si="17"/>
        <v>240</v>
      </c>
      <c r="H116" s="180"/>
      <c r="I116" s="181"/>
      <c r="J116" s="181"/>
      <c r="K116" s="182"/>
      <c r="L116" s="55"/>
      <c r="M116" s="8"/>
      <c r="N116" s="8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3:31">
      <c r="C117" s="71" t="str">
        <f t="shared" si="18"/>
        <v>7 0 0</v>
      </c>
      <c r="D117" s="51" t="s">
        <v>452</v>
      </c>
      <c r="E117" s="172">
        <v>6</v>
      </c>
      <c r="F117" s="54">
        <v>40</v>
      </c>
      <c r="G117" s="173">
        <f t="shared" si="17"/>
        <v>240</v>
      </c>
      <c r="H117" s="180"/>
      <c r="I117" s="181"/>
      <c r="J117" s="181"/>
      <c r="K117" s="182"/>
      <c r="L117" s="55"/>
      <c r="M117" s="8"/>
      <c r="N117" s="8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3:31">
      <c r="C118" s="71" t="str">
        <f t="shared" si="18"/>
        <v>7 0 0</v>
      </c>
      <c r="D118" s="51" t="s">
        <v>453</v>
      </c>
      <c r="E118" s="172">
        <v>6</v>
      </c>
      <c r="F118" s="54">
        <v>10</v>
      </c>
      <c r="G118" s="173">
        <f t="shared" si="17"/>
        <v>60</v>
      </c>
      <c r="H118" s="180"/>
      <c r="I118" s="181"/>
      <c r="J118" s="181"/>
      <c r="K118" s="182"/>
      <c r="L118" s="55"/>
      <c r="M118" s="8"/>
      <c r="N118" s="8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3:31">
      <c r="C119" s="71"/>
      <c r="D119" s="51"/>
      <c r="E119" s="172"/>
      <c r="F119" s="54"/>
      <c r="G119" s="173">
        <f t="shared" si="17"/>
        <v>0</v>
      </c>
      <c r="H119" s="180"/>
      <c r="I119" s="181"/>
      <c r="J119" s="181"/>
      <c r="K119" s="182"/>
      <c r="L119" s="55"/>
      <c r="M119" s="8"/>
      <c r="N119" s="8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3:31">
      <c r="C120" s="43"/>
      <c r="D120" s="41"/>
      <c r="E120" s="172"/>
      <c r="F120" s="54"/>
      <c r="G120" s="173"/>
      <c r="H120" s="331"/>
      <c r="I120" s="332"/>
      <c r="J120" s="332"/>
      <c r="K120" s="333"/>
      <c r="L120" s="55"/>
      <c r="M120" s="8"/>
      <c r="N120" s="8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3:31" ht="15.75" thickBot="1">
      <c r="C121" s="70"/>
      <c r="D121" s="65"/>
      <c r="E121" s="66"/>
      <c r="F121" s="66"/>
      <c r="G121" s="170"/>
      <c r="H121" s="336"/>
      <c r="I121" s="337"/>
      <c r="J121" s="337"/>
      <c r="K121" s="338"/>
      <c r="L121" s="55"/>
      <c r="M121" s="8"/>
      <c r="N121" s="8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3:31" ht="15.75" thickBot="1">
      <c r="C122" s="105" t="s">
        <v>442</v>
      </c>
      <c r="D122" s="106"/>
      <c r="E122" s="176"/>
      <c r="F122" s="176"/>
      <c r="G122" s="176"/>
      <c r="H122" s="106"/>
      <c r="I122" s="106"/>
      <c r="J122" s="106"/>
      <c r="K122" s="107"/>
      <c r="L122" s="55"/>
      <c r="M122" s="8"/>
      <c r="N122" s="8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3:31">
      <c r="C123" s="71" t="s">
        <v>457</v>
      </c>
      <c r="D123" s="51"/>
      <c r="E123" s="172">
        <v>3</v>
      </c>
      <c r="F123" s="54">
        <f>SUM(F111:F121)</f>
        <v>146</v>
      </c>
      <c r="G123" s="173">
        <f t="shared" ref="G123" si="19">E123*F123</f>
        <v>438</v>
      </c>
      <c r="H123" s="353" t="s">
        <v>36</v>
      </c>
      <c r="I123" s="354"/>
      <c r="J123" s="354"/>
      <c r="K123" s="355"/>
      <c r="L123" s="55"/>
      <c r="M123" s="8"/>
      <c r="N123" s="8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3:31">
      <c r="C124" s="43"/>
      <c r="D124" s="41"/>
      <c r="E124" s="42"/>
      <c r="F124" s="42"/>
      <c r="G124" s="50"/>
      <c r="H124" s="331"/>
      <c r="I124" s="332"/>
      <c r="J124" s="332"/>
      <c r="K124" s="333"/>
      <c r="L124" s="55"/>
      <c r="M124" s="8"/>
      <c r="N124" s="8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3:31">
      <c r="C125" s="108" t="s">
        <v>140</v>
      </c>
      <c r="D125" s="109"/>
      <c r="E125" s="177"/>
      <c r="F125" s="177"/>
      <c r="G125" s="177"/>
      <c r="H125" s="109"/>
      <c r="I125" s="109"/>
      <c r="J125" s="109"/>
      <c r="K125" s="110"/>
      <c r="L125" s="55"/>
      <c r="M125" s="8"/>
      <c r="N125" s="8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3:31" ht="15.75" thickBot="1">
      <c r="C126" s="44" t="s">
        <v>59</v>
      </c>
      <c r="D126" s="45" t="s">
        <v>445</v>
      </c>
      <c r="E126" s="178">
        <v>0.1</v>
      </c>
      <c r="F126" s="123">
        <f>SUM(G110:G124)</f>
        <v>1314</v>
      </c>
      <c r="G126" s="179">
        <f>F126*0.1</f>
        <v>131.4</v>
      </c>
      <c r="H126" s="334" t="s">
        <v>149</v>
      </c>
      <c r="I126" s="334"/>
      <c r="J126" s="334"/>
      <c r="K126" s="335"/>
      <c r="L126" s="55"/>
      <c r="M126" s="8"/>
      <c r="N126" s="8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3:31" ht="15.75" thickBot="1">
      <c r="C127" s="350" t="s">
        <v>443</v>
      </c>
      <c r="D127" s="351"/>
      <c r="E127" s="351"/>
      <c r="F127" s="352"/>
      <c r="G127" s="122">
        <f>SUM(G110:G126)</f>
        <v>1445.4</v>
      </c>
      <c r="H127" s="2"/>
      <c r="I127" s="3"/>
      <c r="J127" s="2"/>
      <c r="K127" s="2"/>
      <c r="L127" s="2"/>
      <c r="M127" s="8"/>
      <c r="N127" s="8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9" spans="7:7">
      <c r="G129" s="274"/>
    </row>
  </sheetData>
  <mergeCells count="107">
    <mergeCell ref="H124:K124"/>
    <mergeCell ref="H126:K126"/>
    <mergeCell ref="C127:F127"/>
    <mergeCell ref="H123:K123"/>
    <mergeCell ref="H111:K111"/>
    <mergeCell ref="H120:K120"/>
    <mergeCell ref="H121:K121"/>
    <mergeCell ref="D108:K108"/>
    <mergeCell ref="I109:K109"/>
    <mergeCell ref="M47:O47"/>
    <mergeCell ref="D17:K17"/>
    <mergeCell ref="H18:K18"/>
    <mergeCell ref="H33:K33"/>
    <mergeCell ref="H42:K42"/>
    <mergeCell ref="C8:K15"/>
    <mergeCell ref="H35:K35"/>
    <mergeCell ref="H36:K36"/>
    <mergeCell ref="H43:K43"/>
    <mergeCell ref="H44:K44"/>
    <mergeCell ref="H45:K45"/>
    <mergeCell ref="H46:K46"/>
    <mergeCell ref="H47:K47"/>
    <mergeCell ref="H37:K37"/>
    <mergeCell ref="H39:K39"/>
    <mergeCell ref="H40:K40"/>
    <mergeCell ref="H41:K41"/>
    <mergeCell ref="M1:N1"/>
    <mergeCell ref="M2:N2"/>
    <mergeCell ref="M3:N3"/>
    <mergeCell ref="M17:P17"/>
    <mergeCell ref="M10:N10"/>
    <mergeCell ref="M11:N11"/>
    <mergeCell ref="M12:N12"/>
    <mergeCell ref="M14:N14"/>
    <mergeCell ref="O10:P10"/>
    <mergeCell ref="M15:N15"/>
    <mergeCell ref="O15:P15"/>
    <mergeCell ref="M8:P8"/>
    <mergeCell ref="M9:N9"/>
    <mergeCell ref="O13:P13"/>
    <mergeCell ref="O9:P9"/>
    <mergeCell ref="O11:P11"/>
    <mergeCell ref="O12:P12"/>
    <mergeCell ref="M13:N13"/>
    <mergeCell ref="O14:P14"/>
    <mergeCell ref="H61:K61"/>
    <mergeCell ref="H67:K67"/>
    <mergeCell ref="H48:K48"/>
    <mergeCell ref="H49:K49"/>
    <mergeCell ref="H52:K52"/>
    <mergeCell ref="H50:K50"/>
    <mergeCell ref="H51:K51"/>
    <mergeCell ref="H66:K66"/>
    <mergeCell ref="H62:K62"/>
    <mergeCell ref="H63:K63"/>
    <mergeCell ref="H58:K58"/>
    <mergeCell ref="H65:K65"/>
    <mergeCell ref="H59:K59"/>
    <mergeCell ref="H57:K57"/>
    <mergeCell ref="H77:K77"/>
    <mergeCell ref="H75:K75"/>
    <mergeCell ref="H76:K76"/>
    <mergeCell ref="H20:K20"/>
    <mergeCell ref="H27:K27"/>
    <mergeCell ref="H21:K21"/>
    <mergeCell ref="H22:K22"/>
    <mergeCell ref="H23:K23"/>
    <mergeCell ref="H24:K24"/>
    <mergeCell ref="H25:K25"/>
    <mergeCell ref="H26:K26"/>
    <mergeCell ref="H28:K28"/>
    <mergeCell ref="H29:K29"/>
    <mergeCell ref="H30:K30"/>
    <mergeCell ref="H31:K31"/>
    <mergeCell ref="H32:K32"/>
    <mergeCell ref="H68:K68"/>
    <mergeCell ref="H70:K70"/>
    <mergeCell ref="H71:K71"/>
    <mergeCell ref="H72:K72"/>
    <mergeCell ref="H74:K74"/>
    <mergeCell ref="H54:K54"/>
    <mergeCell ref="H55:K55"/>
    <mergeCell ref="H56:K56"/>
    <mergeCell ref="H103:K103"/>
    <mergeCell ref="H105:K105"/>
    <mergeCell ref="H78:K78"/>
    <mergeCell ref="H79:K79"/>
    <mergeCell ref="H80:K80"/>
    <mergeCell ref="I82:K82"/>
    <mergeCell ref="D81:K81"/>
    <mergeCell ref="C79:F79"/>
    <mergeCell ref="C106:F106"/>
    <mergeCell ref="H84:K84"/>
    <mergeCell ref="H85:K85"/>
    <mergeCell ref="H86:K86"/>
    <mergeCell ref="H87:K87"/>
    <mergeCell ref="H89:K89"/>
    <mergeCell ref="H90:K90"/>
    <mergeCell ref="H91:K91"/>
    <mergeCell ref="H93:K93"/>
    <mergeCell ref="H94:K94"/>
    <mergeCell ref="H95:K95"/>
    <mergeCell ref="H97:K97"/>
    <mergeCell ref="H98:K98"/>
    <mergeCell ref="H100:K100"/>
    <mergeCell ref="H101:K101"/>
    <mergeCell ref="H102:K102"/>
  </mergeCells>
  <conditionalFormatting sqref="P19:P46">
    <cfRule type="cellIs" dxfId="0" priority="1" operator="greaterThan">
      <formula>0</formula>
    </cfRule>
  </conditionalFormatting>
  <printOptions horizontalCentered="1"/>
  <pageMargins left="0.23622047244094499" right="0.23622047244094499" top="0.74803149606299202" bottom="1.08" header="0.31496062992126" footer="0.31496062992126"/>
  <pageSetup paperSize="3" fitToHeight="2" orientation="portrait" r:id="rId1"/>
  <headerFooter>
    <oddFooter>&amp;R&amp;"Arial,Regular"&amp;10&amp;Z&amp;F
Printed &amp;D -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GOBYS</vt:lpstr>
      <vt:lpstr>MATRIX</vt:lpstr>
      <vt:lpstr>Engineer</vt:lpstr>
      <vt:lpstr>Drafting</vt:lpstr>
      <vt:lpstr>Drafting!Print_Area</vt:lpstr>
      <vt:lpstr>Engineer!Print_Area</vt:lpstr>
      <vt:lpstr>MATRIX!Print_Area</vt:lpstr>
      <vt:lpstr>MATRIX!Print_Titles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sweimer</dc:creator>
  <cp:lastModifiedBy>Cory Weimer</cp:lastModifiedBy>
  <cp:lastPrinted>2017-05-04T20:05:02Z</cp:lastPrinted>
  <dcterms:created xsi:type="dcterms:W3CDTF">2011-01-18T13:48:09Z</dcterms:created>
  <dcterms:modified xsi:type="dcterms:W3CDTF">2018-04-19T14:45:09Z</dcterms:modified>
</cp:coreProperties>
</file>